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https://oasissolutions-my.sharepoint.com/personal/debbie_oasissolutions_com/Documents/Working/Business/Projections-3 Step Process/Step 2-Viability Analysis/"/>
    </mc:Choice>
  </mc:AlternateContent>
  <xr:revisionPtr revIDLastSave="732" documentId="8_{8065D126-CCC4-49F7-A9EB-55638395904F}" xr6:coauthVersionLast="47" xr6:coauthVersionMax="47" xr10:uidLastSave="{E211377A-A5A8-475E-8CBA-B46C7F58F3B3}"/>
  <bookViews>
    <workbookView xWindow="1920" yWindow="915" windowWidth="24615" windowHeight="17835" xr2:uid="{00000000-000D-0000-FFFF-FFFF00000000}"/>
  </bookViews>
  <sheets>
    <sheet name="Disclaimer" sheetId="38" r:id="rId1"/>
    <sheet name="Instructions" sheetId="6" r:id="rId2"/>
    <sheet name="Plan" sheetId="50" r:id="rId3"/>
    <sheet name="Value" sheetId="51" r:id="rId4"/>
    <sheet name="Forecast IS" sheetId="49" r:id="rId5"/>
    <sheet name="CF SUM" sheetId="34" r:id="rId6"/>
    <sheet name="CF Y1-Monthly" sheetId="1" r:id="rId7"/>
    <sheet name="CF Y2-Monthly" sheetId="32" r:id="rId8"/>
    <sheet name="CF Y3-Year" sheetId="5" r:id="rId9"/>
    <sheet name="CF Y4-Year" sheetId="18" r:id="rId10"/>
    <sheet name="CF Y5-Year" sheetId="20" r:id="rId11"/>
    <sheet name="Personal" sheetId="22" r:id="rId12"/>
    <sheet name="Industry" sheetId="47" r:id="rId13"/>
    <sheet name="Source-Use" sheetId="35" r:id="rId14"/>
    <sheet name="Debt YR 1" sheetId="43" r:id="rId15"/>
    <sheet name="Debt YR 2" sheetId="44" r:id="rId16"/>
    <sheet name="WC" sheetId="48" r:id="rId17"/>
    <sheet name="AR" sheetId="42" r:id="rId18"/>
    <sheet name="Inventory" sheetId="45" r:id="rId19"/>
    <sheet name="COGS" sheetId="46" r:id="rId20"/>
    <sheet name="Payroll YR 1" sheetId="40" r:id="rId21"/>
    <sheet name="Payroll YR 2" sheetId="41" r:id="rId22"/>
    <sheet name="Hist-IS" sheetId="17" r:id="rId23"/>
    <sheet name="Hist-BS" sheetId="39" r:id="rId24"/>
  </sheets>
  <definedNames>
    <definedName name="CashCY1">'CF Y1-Monthly'!$A$1:$Q$55</definedName>
    <definedName name="CashCY2">'CF Y2-Monthly'!$A$1:$Q$55</definedName>
    <definedName name="Forecast5">#REF!</definedName>
    <definedName name="ISProfits">#REF!</definedName>
    <definedName name="Overview">#REF!</definedName>
    <definedName name="Personal">Personal!$A$1:$F$39</definedName>
    <definedName name="_xlnm.Print_Area" localSheetId="5">'CF SUM'!$A$1:$H$62</definedName>
    <definedName name="_xlnm.Print_Area" localSheetId="6">'CF Y1-Monthly'!$A$1:$Q$55</definedName>
    <definedName name="_xlnm.Print_Area" localSheetId="7">'CF Y2-Monthly'!$A$1:$Q$55</definedName>
    <definedName name="_xlnm.Print_Area" localSheetId="12">Industry!$A$1:$N$100</definedName>
    <definedName name="_xlnm.Print_Area" localSheetId="1">Instructions!$A$1:$M$54</definedName>
    <definedName name="_xlnm.Print_Area" localSheetId="11">Personal!$A$1:$J$39</definedName>
    <definedName name="_xlnm.Print_Area" localSheetId="2">Plan!$A$1:$J$202</definedName>
    <definedName name="_xlnm.Print_Titles" localSheetId="6">'CF Y1-Monthly'!$A:$C,'CF Y1-Monthly'!$1:$4</definedName>
    <definedName name="_xlnm.Print_Titles" localSheetId="8">'CF Y3-Year'!$1:$4</definedName>
    <definedName name="_xlnm.Print_Titles" localSheetId="12">Industry!$1:$4</definedName>
    <definedName name="_xlnm.Print_Titles" localSheetId="1">Instructions!$1:$4</definedName>
    <definedName name="Value">#REF!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9" i="34" l="1"/>
  <c r="G99" i="34"/>
  <c r="H79" i="34"/>
  <c r="G79" i="34"/>
  <c r="F79" i="34"/>
  <c r="E79" i="34"/>
  <c r="D79" i="34"/>
  <c r="H39" i="34"/>
  <c r="G39" i="34"/>
  <c r="F39" i="34"/>
  <c r="E39" i="34"/>
  <c r="D39" i="34"/>
  <c r="H60" i="34"/>
  <c r="G60" i="34"/>
  <c r="F60" i="34"/>
  <c r="E60" i="34"/>
  <c r="D60" i="34"/>
  <c r="I120" i="50"/>
  <c r="I119" i="50"/>
  <c r="I118" i="50"/>
  <c r="G120" i="50"/>
  <c r="G119" i="50"/>
  <c r="G118" i="50"/>
  <c r="G121" i="50" s="1"/>
  <c r="S113" i="41"/>
  <c r="S112" i="41"/>
  <c r="S111" i="41"/>
  <c r="B11" i="41"/>
  <c r="S110" i="41" s="1"/>
  <c r="B28" i="41"/>
  <c r="E61" i="41"/>
  <c r="S111" i="40"/>
  <c r="S110" i="40"/>
  <c r="E61" i="40"/>
  <c r="S112" i="40" s="1"/>
  <c r="S113" i="40" s="1"/>
  <c r="B11" i="40"/>
  <c r="B28" i="40"/>
  <c r="C120" i="50"/>
  <c r="C119" i="50"/>
  <c r="C118" i="50"/>
  <c r="F118" i="50"/>
  <c r="D59" i="34"/>
  <c r="E59" i="34" s="1"/>
  <c r="F59" i="34" s="1"/>
  <c r="G59" i="34" s="1"/>
  <c r="H59" i="34" s="1"/>
  <c r="D49" i="1"/>
  <c r="I121" i="50" l="1"/>
  <c r="R18" i="46"/>
  <c r="U37" i="46"/>
  <c r="Q38" i="46"/>
  <c r="Q35" i="46"/>
  <c r="I37" i="46"/>
  <c r="Q49" i="46"/>
  <c r="U49" i="46" s="1"/>
  <c r="Q48" i="46"/>
  <c r="U48" i="46" s="1"/>
  <c r="U50" i="46" s="1"/>
  <c r="U43" i="46"/>
  <c r="Q44" i="46"/>
  <c r="U44" i="46" s="1"/>
  <c r="Q42" i="46"/>
  <c r="U42" i="46" s="1"/>
  <c r="U36" i="46"/>
  <c r="U38" i="46"/>
  <c r="U35" i="46"/>
  <c r="U32" i="46"/>
  <c r="U31" i="46"/>
  <c r="U30" i="46"/>
  <c r="U29" i="46"/>
  <c r="U28" i="46"/>
  <c r="U27" i="46"/>
  <c r="I44" i="46"/>
  <c r="I43" i="46"/>
  <c r="I38" i="46"/>
  <c r="I36" i="46"/>
  <c r="I35" i="46"/>
  <c r="I32" i="46"/>
  <c r="I30" i="46"/>
  <c r="I29" i="46"/>
  <c r="I28" i="46"/>
  <c r="I27" i="46"/>
  <c r="E49" i="46"/>
  <c r="I49" i="46" s="1"/>
  <c r="E48" i="46"/>
  <c r="I48" i="46" s="1"/>
  <c r="I50" i="46" s="1"/>
  <c r="E44" i="46"/>
  <c r="E42" i="46"/>
  <c r="I42" i="46" s="1"/>
  <c r="E38" i="46"/>
  <c r="E35" i="46"/>
  <c r="I31" i="46"/>
  <c r="O79" i="32"/>
  <c r="N79" i="32"/>
  <c r="M79" i="32"/>
  <c r="L79" i="32"/>
  <c r="K79" i="32"/>
  <c r="J79" i="32"/>
  <c r="I79" i="32"/>
  <c r="H79" i="32"/>
  <c r="G79" i="32"/>
  <c r="F79" i="32"/>
  <c r="E79" i="32"/>
  <c r="D79" i="32"/>
  <c r="O73" i="32"/>
  <c r="N73" i="32"/>
  <c r="M73" i="32"/>
  <c r="L73" i="32"/>
  <c r="K73" i="32"/>
  <c r="J73" i="32"/>
  <c r="I73" i="32"/>
  <c r="H73" i="32"/>
  <c r="G73" i="32"/>
  <c r="F73" i="32"/>
  <c r="E73" i="32"/>
  <c r="D73" i="32"/>
  <c r="O67" i="32"/>
  <c r="N67" i="32"/>
  <c r="M67" i="32"/>
  <c r="L67" i="32"/>
  <c r="K67" i="32"/>
  <c r="J67" i="32"/>
  <c r="I67" i="32"/>
  <c r="H67" i="32"/>
  <c r="G67" i="32"/>
  <c r="F67" i="32"/>
  <c r="E67" i="32"/>
  <c r="D67" i="32"/>
  <c r="O62" i="32"/>
  <c r="N62" i="32"/>
  <c r="M62" i="32"/>
  <c r="L62" i="32"/>
  <c r="K62" i="32"/>
  <c r="J62" i="32"/>
  <c r="I62" i="32"/>
  <c r="H62" i="32"/>
  <c r="G62" i="32"/>
  <c r="F62" i="32"/>
  <c r="E62" i="32"/>
  <c r="D62" i="32"/>
  <c r="O79" i="1"/>
  <c r="N79" i="1"/>
  <c r="M79" i="1"/>
  <c r="L79" i="1"/>
  <c r="K79" i="1"/>
  <c r="J79" i="1"/>
  <c r="I79" i="1"/>
  <c r="H79" i="1"/>
  <c r="G79" i="1"/>
  <c r="F79" i="1"/>
  <c r="E79" i="1"/>
  <c r="D79" i="1"/>
  <c r="O73" i="1"/>
  <c r="N73" i="1"/>
  <c r="M73" i="1"/>
  <c r="L73" i="1"/>
  <c r="K73" i="1"/>
  <c r="J73" i="1"/>
  <c r="I73" i="1"/>
  <c r="H73" i="1"/>
  <c r="G73" i="1"/>
  <c r="F73" i="1"/>
  <c r="E73" i="1"/>
  <c r="D73" i="1"/>
  <c r="O67" i="1"/>
  <c r="N67" i="1"/>
  <c r="M67" i="1"/>
  <c r="L67" i="1"/>
  <c r="K67" i="1"/>
  <c r="J67" i="1"/>
  <c r="I67" i="1"/>
  <c r="H67" i="1"/>
  <c r="G67" i="1"/>
  <c r="F67" i="1"/>
  <c r="E67" i="1"/>
  <c r="D67" i="1"/>
  <c r="O62" i="1"/>
  <c r="N62" i="1"/>
  <c r="M62" i="1"/>
  <c r="L62" i="1"/>
  <c r="K62" i="1"/>
  <c r="J62" i="1"/>
  <c r="I62" i="1"/>
  <c r="H62" i="1"/>
  <c r="G62" i="1"/>
  <c r="F62" i="1"/>
  <c r="E62" i="1"/>
  <c r="D62" i="1"/>
  <c r="U45" i="46" l="1"/>
  <c r="U33" i="46"/>
  <c r="I39" i="46"/>
  <c r="I45" i="46"/>
  <c r="I33" i="46"/>
  <c r="U39" i="46"/>
  <c r="E77" i="47" l="1"/>
  <c r="L30" i="47"/>
  <c r="N22" i="47"/>
  <c r="L22" i="47"/>
  <c r="J22" i="47"/>
  <c r="E151" i="50"/>
  <c r="D151" i="50"/>
  <c r="D150" i="50"/>
  <c r="E150" i="50"/>
  <c r="G151" i="50"/>
  <c r="G150" i="50"/>
  <c r="J151" i="50"/>
  <c r="J150" i="50"/>
  <c r="J149" i="50"/>
  <c r="C41" i="44"/>
  <c r="F25" i="44"/>
  <c r="G25" i="44" s="1"/>
  <c r="H25" i="44" s="1"/>
  <c r="I25" i="44" s="1"/>
  <c r="J25" i="44" s="1"/>
  <c r="K25" i="44" s="1"/>
  <c r="L25" i="44" s="1"/>
  <c r="M25" i="44" s="1"/>
  <c r="N25" i="44" s="1"/>
  <c r="O25" i="44" s="1"/>
  <c r="D25" i="44"/>
  <c r="E25" i="44" s="1"/>
  <c r="F25" i="43"/>
  <c r="G25" i="43" s="1"/>
  <c r="H25" i="43" s="1"/>
  <c r="I25" i="43" s="1"/>
  <c r="J25" i="43" s="1"/>
  <c r="K25" i="43" s="1"/>
  <c r="L25" i="43" s="1"/>
  <c r="M25" i="43" s="1"/>
  <c r="N25" i="43" s="1"/>
  <c r="O25" i="43" s="1"/>
  <c r="E25" i="43"/>
  <c r="D25" i="43"/>
  <c r="C11" i="44"/>
  <c r="D14" i="43"/>
  <c r="E14" i="43" s="1"/>
  <c r="F14" i="43" s="1"/>
  <c r="G14" i="43" s="1"/>
  <c r="H14" i="43" s="1"/>
  <c r="I14" i="43" s="1"/>
  <c r="J14" i="43" s="1"/>
  <c r="K14" i="43" s="1"/>
  <c r="L14" i="43" s="1"/>
  <c r="M14" i="43" s="1"/>
  <c r="N14" i="43" s="1"/>
  <c r="O14" i="43" s="1"/>
  <c r="C22" i="44"/>
  <c r="A22" i="44"/>
  <c r="H17" i="50"/>
  <c r="H16" i="50"/>
  <c r="J152" i="50" l="1"/>
  <c r="D14" i="44"/>
  <c r="E14" i="44" s="1"/>
  <c r="F14" i="44" s="1"/>
  <c r="G14" i="44" s="1"/>
  <c r="H14" i="44" s="1"/>
  <c r="I14" i="44" s="1"/>
  <c r="J14" i="44" s="1"/>
  <c r="K14" i="44" s="1"/>
  <c r="L14" i="44" s="1"/>
  <c r="M14" i="44" s="1"/>
  <c r="N14" i="44" s="1"/>
  <c r="O14" i="44" s="1"/>
  <c r="R10" i="6"/>
  <c r="A263" i="6"/>
  <c r="A281" i="6" s="1"/>
  <c r="Q39" i="49"/>
  <c r="Q11" i="49"/>
  <c r="Q10" i="49"/>
  <c r="P44" i="49"/>
  <c r="P38" i="49"/>
  <c r="Q38" i="49" s="1"/>
  <c r="P33" i="49"/>
  <c r="Q33" i="49" s="1"/>
  <c r="P26" i="49"/>
  <c r="Q26" i="49" s="1"/>
  <c r="P25" i="49"/>
  <c r="Q25" i="49" s="1"/>
  <c r="P24" i="49"/>
  <c r="Q24" i="49" s="1"/>
  <c r="P23" i="49"/>
  <c r="Q23" i="49" s="1"/>
  <c r="P22" i="49"/>
  <c r="Q22" i="49" s="1"/>
  <c r="P15" i="49"/>
  <c r="Q15" i="49" s="1"/>
  <c r="P14" i="49"/>
  <c r="P16" i="49" s="1"/>
  <c r="P11" i="49"/>
  <c r="Q14" i="49" l="1"/>
  <c r="Q16" i="49" s="1"/>
  <c r="Q18" i="49" s="1"/>
  <c r="Q27" i="49"/>
  <c r="P18" i="49"/>
  <c r="P27" i="49"/>
  <c r="Q29" i="49"/>
  <c r="Q35" i="49" s="1"/>
  <c r="Q41" i="49" s="1"/>
  <c r="Q9" i="49"/>
  <c r="P29" i="49"/>
  <c r="P20" i="49"/>
  <c r="P19" i="49"/>
  <c r="P30" i="49" l="1"/>
  <c r="P31" i="49"/>
  <c r="P35" i="49"/>
  <c r="P41" i="49" s="1"/>
  <c r="P45" i="49" l="1"/>
  <c r="P36" i="49"/>
  <c r="P42" i="49"/>
  <c r="E19" i="35" l="1"/>
  <c r="C30" i="44"/>
  <c r="E18" i="35" s="1"/>
  <c r="C19" i="44"/>
  <c r="M17" i="35" s="1"/>
  <c r="G19" i="35"/>
  <c r="G18" i="35"/>
  <c r="G17" i="35"/>
  <c r="I19" i="35"/>
  <c r="A19" i="35"/>
  <c r="I18" i="35"/>
  <c r="I17" i="35"/>
  <c r="D30" i="44"/>
  <c r="E30" i="44" s="1"/>
  <c r="F30" i="44" s="1"/>
  <c r="G30" i="44" s="1"/>
  <c r="H30" i="44" s="1"/>
  <c r="I30" i="44" s="1"/>
  <c r="J30" i="44" s="1"/>
  <c r="K30" i="44" s="1"/>
  <c r="L30" i="44" s="1"/>
  <c r="M30" i="44" s="1"/>
  <c r="N30" i="44" s="1"/>
  <c r="O30" i="44" s="1"/>
  <c r="D19" i="44"/>
  <c r="E19" i="44" s="1"/>
  <c r="F19" i="44" s="1"/>
  <c r="G19" i="44" s="1"/>
  <c r="H19" i="44" s="1"/>
  <c r="I19" i="44" s="1"/>
  <c r="J19" i="44" s="1"/>
  <c r="K19" i="44" s="1"/>
  <c r="L19" i="44" s="1"/>
  <c r="M19" i="44" s="1"/>
  <c r="N19" i="44" s="1"/>
  <c r="O19" i="44" s="1"/>
  <c r="O34" i="35"/>
  <c r="O14" i="35"/>
  <c r="A18" i="35"/>
  <c r="A17" i="35"/>
  <c r="E17" i="35"/>
  <c r="D41" i="43"/>
  <c r="E41" i="43" s="1"/>
  <c r="F41" i="43" s="1"/>
  <c r="G41" i="43" s="1"/>
  <c r="H41" i="43" s="1"/>
  <c r="I41" i="43" s="1"/>
  <c r="J41" i="43" s="1"/>
  <c r="K41" i="43" s="1"/>
  <c r="L41" i="43" s="1"/>
  <c r="M41" i="43" s="1"/>
  <c r="E30" i="43"/>
  <c r="F30" i="43" s="1"/>
  <c r="G30" i="43" s="1"/>
  <c r="H30" i="43" s="1"/>
  <c r="I30" i="43" s="1"/>
  <c r="J30" i="43" s="1"/>
  <c r="K30" i="43" s="1"/>
  <c r="L30" i="43" s="1"/>
  <c r="M30" i="43" s="1"/>
  <c r="N30" i="43" s="1"/>
  <c r="O30" i="43" s="1"/>
  <c r="D30" i="43"/>
  <c r="D19" i="43"/>
  <c r="E19" i="43" s="1"/>
  <c r="F19" i="43" s="1"/>
  <c r="G19" i="43" s="1"/>
  <c r="H19" i="43" s="1"/>
  <c r="I19" i="43" s="1"/>
  <c r="J19" i="43" s="1"/>
  <c r="K19" i="43" s="1"/>
  <c r="L19" i="43" s="1"/>
  <c r="M19" i="43" s="1"/>
  <c r="N19" i="43" s="1"/>
  <c r="O19" i="43" s="1"/>
  <c r="N41" i="43" l="1"/>
  <c r="O41" i="43" s="1"/>
  <c r="M19" i="35"/>
  <c r="M18" i="35"/>
  <c r="D41" i="44"/>
  <c r="E41" i="44" s="1"/>
  <c r="F41" i="44" s="1"/>
  <c r="G41" i="44" s="1"/>
  <c r="H41" i="44" s="1"/>
  <c r="I41" i="44" s="1"/>
  <c r="J41" i="44" s="1"/>
  <c r="K41" i="44" s="1"/>
  <c r="L41" i="44" s="1"/>
  <c r="M41" i="44" s="1"/>
  <c r="N41" i="44" s="1"/>
  <c r="O41" i="44" s="1"/>
  <c r="M20" i="35"/>
  <c r="B12" i="45"/>
  <c r="B33" i="45" s="1"/>
  <c r="B11" i="45"/>
  <c r="B39" i="45" s="1"/>
  <c r="B10" i="45"/>
  <c r="B31" i="45" s="1"/>
  <c r="B9" i="45"/>
  <c r="B37" i="45" s="1"/>
  <c r="B116" i="41"/>
  <c r="B40" i="45" l="1"/>
  <c r="B19" i="45"/>
  <c r="B18" i="45"/>
  <c r="B32" i="45"/>
  <c r="B17" i="45"/>
  <c r="B38" i="45"/>
  <c r="B16" i="45"/>
  <c r="B30" i="45"/>
  <c r="A78" i="6"/>
  <c r="A91" i="6" s="1"/>
  <c r="H7" i="49"/>
  <c r="Q5" i="49" s="1"/>
  <c r="C35" i="22"/>
  <c r="C34" i="22"/>
  <c r="C32" i="22"/>
  <c r="C30" i="22"/>
  <c r="C29" i="22"/>
  <c r="C28" i="22"/>
  <c r="C27" i="22"/>
  <c r="C26" i="22"/>
  <c r="C25" i="22"/>
  <c r="C24" i="22"/>
  <c r="C23" i="22"/>
  <c r="C22" i="22"/>
  <c r="C21" i="22"/>
  <c r="C20" i="22"/>
  <c r="C19" i="22"/>
  <c r="C18" i="22"/>
  <c r="J35" i="22"/>
  <c r="J34" i="22"/>
  <c r="J33" i="22"/>
  <c r="C33" i="22" s="1"/>
  <c r="J32" i="22"/>
  <c r="J31" i="22"/>
  <c r="C31" i="22" s="1"/>
  <c r="J30" i="22"/>
  <c r="J29" i="22"/>
  <c r="J28" i="22"/>
  <c r="J27" i="22"/>
  <c r="J26" i="22"/>
  <c r="J25" i="22"/>
  <c r="J24" i="22"/>
  <c r="J23" i="22"/>
  <c r="J22" i="22"/>
  <c r="J21" i="22"/>
  <c r="J20" i="22"/>
  <c r="J19" i="22"/>
  <c r="J18" i="22"/>
  <c r="J17" i="22"/>
  <c r="C17" i="22" s="1"/>
  <c r="J16" i="22"/>
  <c r="C16" i="22" s="1"/>
  <c r="J15" i="22"/>
  <c r="C15" i="22" s="1"/>
  <c r="J12" i="22"/>
  <c r="C12" i="22" s="1"/>
  <c r="J11" i="22"/>
  <c r="C11" i="22" s="1"/>
  <c r="I36" i="22"/>
  <c r="H36" i="22"/>
  <c r="H38" i="22" s="1"/>
  <c r="I13" i="22"/>
  <c r="H13" i="22"/>
  <c r="G36" i="22"/>
  <c r="G13" i="22"/>
  <c r="J36" i="22" l="1"/>
  <c r="I38" i="22"/>
  <c r="G38" i="22"/>
  <c r="J13" i="22"/>
  <c r="J38" i="22" l="1"/>
  <c r="C4" i="51"/>
  <c r="H5" i="46"/>
  <c r="C62" i="34"/>
  <c r="A116" i="6"/>
  <c r="C3" i="51"/>
  <c r="A26" i="50"/>
  <c r="A55" i="50" s="1"/>
  <c r="A104" i="50" s="1"/>
  <c r="A143" i="50" s="1"/>
  <c r="A2" i="39"/>
  <c r="A2" i="17"/>
  <c r="A4" i="46"/>
  <c r="A1" i="45"/>
  <c r="A1" i="42"/>
  <c r="A1" i="48"/>
  <c r="A1" i="44"/>
  <c r="A1" i="43"/>
  <c r="A1" i="41"/>
  <c r="A1" i="40"/>
  <c r="B4" i="35"/>
  <c r="A1" i="20"/>
  <c r="A1" i="18"/>
  <c r="A1" i="5"/>
  <c r="A1" i="32"/>
  <c r="A1" i="1"/>
  <c r="A1" i="34"/>
  <c r="C3" i="49"/>
  <c r="A2" i="47"/>
  <c r="B4" i="22"/>
  <c r="D11" i="51" l="1"/>
  <c r="H189" i="50" s="1"/>
  <c r="D10" i="51"/>
  <c r="G189" i="50" s="1"/>
  <c r="D9" i="51"/>
  <c r="F189" i="50" s="1"/>
  <c r="N30" i="49"/>
  <c r="N19" i="49"/>
  <c r="F106" i="34"/>
  <c r="J39" i="49" s="1"/>
  <c r="G106" i="34"/>
  <c r="K39" i="49" s="1"/>
  <c r="H106" i="34"/>
  <c r="L39" i="49" s="1"/>
  <c r="I100" i="34"/>
  <c r="E100" i="34" s="1"/>
  <c r="I99" i="34"/>
  <c r="F99" i="34" s="1"/>
  <c r="I98" i="34"/>
  <c r="E98" i="34" s="1"/>
  <c r="C100" i="34"/>
  <c r="C99" i="34"/>
  <c r="C98" i="34"/>
  <c r="E11" i="20"/>
  <c r="H90" i="34" s="1"/>
  <c r="E11" i="5"/>
  <c r="F90" i="34" s="1"/>
  <c r="E11" i="18"/>
  <c r="G90" i="34" s="1"/>
  <c r="C4" i="49"/>
  <c r="I7" i="49"/>
  <c r="J7" i="49" s="1"/>
  <c r="D53" i="48"/>
  <c r="E50" i="48" s="1"/>
  <c r="E53" i="48" s="1"/>
  <c r="D46" i="48"/>
  <c r="D47" i="48" s="1"/>
  <c r="D37" i="48" s="1"/>
  <c r="D28" i="48"/>
  <c r="E25" i="48" s="1"/>
  <c r="E28" i="48" s="1"/>
  <c r="D21" i="48"/>
  <c r="E18" i="48" s="1"/>
  <c r="E21" i="48" s="1"/>
  <c r="C5" i="46"/>
  <c r="Q78" i="32"/>
  <c r="Q18" i="46" s="1"/>
  <c r="W50" i="46" s="1"/>
  <c r="Q72" i="32"/>
  <c r="Q17" i="46" s="1"/>
  <c r="Q66" i="32"/>
  <c r="Q16" i="46" s="1"/>
  <c r="Q61" i="32"/>
  <c r="Q15" i="46" s="1"/>
  <c r="Q78" i="1"/>
  <c r="E18" i="46" s="1"/>
  <c r="Q72" i="1"/>
  <c r="E17" i="46" s="1"/>
  <c r="Q66" i="1"/>
  <c r="E16" i="46" s="1"/>
  <c r="Q61" i="1"/>
  <c r="E15" i="46" s="1"/>
  <c r="Q27" i="41"/>
  <c r="P27" i="41"/>
  <c r="O27" i="41"/>
  <c r="N27" i="41"/>
  <c r="M27" i="41"/>
  <c r="L27" i="41"/>
  <c r="K27" i="41"/>
  <c r="J27" i="41"/>
  <c r="I27" i="41"/>
  <c r="H27" i="41"/>
  <c r="G27" i="41"/>
  <c r="F27" i="41"/>
  <c r="Q26" i="41"/>
  <c r="P26" i="41"/>
  <c r="O26" i="41"/>
  <c r="N26" i="41"/>
  <c r="M26" i="41"/>
  <c r="L26" i="41"/>
  <c r="K26" i="41"/>
  <c r="J26" i="41"/>
  <c r="I26" i="41"/>
  <c r="H26" i="41"/>
  <c r="G26" i="41"/>
  <c r="F26" i="41"/>
  <c r="Q25" i="41"/>
  <c r="P25" i="41"/>
  <c r="O25" i="41"/>
  <c r="N25" i="41"/>
  <c r="M25" i="41"/>
  <c r="L25" i="41"/>
  <c r="K25" i="41"/>
  <c r="J25" i="41"/>
  <c r="I25" i="41"/>
  <c r="H25" i="41"/>
  <c r="G25" i="41"/>
  <c r="F25" i="41"/>
  <c r="Q24" i="41"/>
  <c r="P24" i="41"/>
  <c r="O24" i="41"/>
  <c r="N24" i="41"/>
  <c r="M24" i="41"/>
  <c r="L24" i="41"/>
  <c r="K24" i="41"/>
  <c r="J24" i="41"/>
  <c r="I24" i="41"/>
  <c r="H24" i="41"/>
  <c r="G24" i="41"/>
  <c r="F24" i="41"/>
  <c r="Q23" i="41"/>
  <c r="P23" i="41"/>
  <c r="O23" i="41"/>
  <c r="N23" i="41"/>
  <c r="M23" i="41"/>
  <c r="L23" i="41"/>
  <c r="K23" i="41"/>
  <c r="J23" i="41"/>
  <c r="I23" i="41"/>
  <c r="H23" i="41"/>
  <c r="G23" i="41"/>
  <c r="F23" i="41"/>
  <c r="Q22" i="41"/>
  <c r="P22" i="41"/>
  <c r="O22" i="41"/>
  <c r="N22" i="41"/>
  <c r="M22" i="41"/>
  <c r="L22" i="41"/>
  <c r="K22" i="41"/>
  <c r="J22" i="41"/>
  <c r="I22" i="41"/>
  <c r="H22" i="41"/>
  <c r="G22" i="41"/>
  <c r="F22" i="41"/>
  <c r="Q10" i="41"/>
  <c r="P10" i="41"/>
  <c r="O10" i="41"/>
  <c r="N10" i="41"/>
  <c r="M10" i="41"/>
  <c r="L10" i="41"/>
  <c r="K10" i="41"/>
  <c r="J10" i="41"/>
  <c r="I10" i="41"/>
  <c r="H10" i="41"/>
  <c r="G10" i="41"/>
  <c r="F10" i="41"/>
  <c r="Q9" i="41"/>
  <c r="P9" i="41"/>
  <c r="O9" i="41"/>
  <c r="N9" i="41"/>
  <c r="M9" i="41"/>
  <c r="L9" i="41"/>
  <c r="K9" i="41"/>
  <c r="J9" i="41"/>
  <c r="I9" i="41"/>
  <c r="H9" i="41"/>
  <c r="G9" i="41"/>
  <c r="F9" i="41"/>
  <c r="Q10" i="40"/>
  <c r="P10" i="40"/>
  <c r="O10" i="40"/>
  <c r="N10" i="40"/>
  <c r="M10" i="40"/>
  <c r="L10" i="40"/>
  <c r="K10" i="40"/>
  <c r="J10" i="40"/>
  <c r="I10" i="40"/>
  <c r="H10" i="40"/>
  <c r="G10" i="40"/>
  <c r="F10" i="40"/>
  <c r="Q27" i="40"/>
  <c r="P27" i="40"/>
  <c r="O27" i="40"/>
  <c r="N27" i="40"/>
  <c r="M27" i="40"/>
  <c r="L27" i="40"/>
  <c r="K27" i="40"/>
  <c r="J27" i="40"/>
  <c r="I27" i="40"/>
  <c r="H27" i="40"/>
  <c r="G27" i="40"/>
  <c r="Q26" i="40"/>
  <c r="P26" i="40"/>
  <c r="O26" i="40"/>
  <c r="N26" i="40"/>
  <c r="M26" i="40"/>
  <c r="L26" i="40"/>
  <c r="K26" i="40"/>
  <c r="J26" i="40"/>
  <c r="I26" i="40"/>
  <c r="H26" i="40"/>
  <c r="G26" i="40"/>
  <c r="Q25" i="40"/>
  <c r="P25" i="40"/>
  <c r="O25" i="40"/>
  <c r="N25" i="40"/>
  <c r="M25" i="40"/>
  <c r="L25" i="40"/>
  <c r="K25" i="40"/>
  <c r="J25" i="40"/>
  <c r="I25" i="40"/>
  <c r="H25" i="40"/>
  <c r="G25" i="40"/>
  <c r="Q24" i="40"/>
  <c r="P24" i="40"/>
  <c r="O24" i="40"/>
  <c r="N24" i="40"/>
  <c r="M24" i="40"/>
  <c r="L24" i="40"/>
  <c r="K24" i="40"/>
  <c r="J24" i="40"/>
  <c r="I24" i="40"/>
  <c r="H24" i="40"/>
  <c r="G24" i="40"/>
  <c r="Q23" i="40"/>
  <c r="P23" i="40"/>
  <c r="O23" i="40"/>
  <c r="N23" i="40"/>
  <c r="M23" i="40"/>
  <c r="L23" i="40"/>
  <c r="K23" i="40"/>
  <c r="J23" i="40"/>
  <c r="I23" i="40"/>
  <c r="H23" i="40"/>
  <c r="G23" i="40"/>
  <c r="F27" i="40"/>
  <c r="F26" i="40"/>
  <c r="F25" i="40"/>
  <c r="F24" i="40"/>
  <c r="F23" i="40"/>
  <c r="Q22" i="40"/>
  <c r="P22" i="40"/>
  <c r="O22" i="40"/>
  <c r="N22" i="40"/>
  <c r="M22" i="40"/>
  <c r="L22" i="40"/>
  <c r="K22" i="40"/>
  <c r="J22" i="40"/>
  <c r="I22" i="40"/>
  <c r="H22" i="40"/>
  <c r="G22" i="40"/>
  <c r="F22" i="40"/>
  <c r="B69" i="46"/>
  <c r="B64" i="46"/>
  <c r="B59" i="46"/>
  <c r="B54" i="46"/>
  <c r="B47" i="46"/>
  <c r="B41" i="46"/>
  <c r="B34" i="46"/>
  <c r="B26" i="46"/>
  <c r="H32" i="47"/>
  <c r="J32" i="47" s="1"/>
  <c r="L32" i="47" s="1"/>
  <c r="N32" i="47" s="1"/>
  <c r="B18" i="46"/>
  <c r="B17" i="46"/>
  <c r="B16" i="46"/>
  <c r="B15" i="46"/>
  <c r="A91" i="46"/>
  <c r="A85" i="46"/>
  <c r="A77" i="46"/>
  <c r="I189" i="50" l="1"/>
  <c r="K7" i="49"/>
  <c r="B9" i="51"/>
  <c r="E43" i="48"/>
  <c r="E46" i="48" s="1"/>
  <c r="Q19" i="46"/>
  <c r="F100" i="34"/>
  <c r="H100" i="34"/>
  <c r="G100" i="34"/>
  <c r="I101" i="34"/>
  <c r="D98" i="34"/>
  <c r="D99" i="34"/>
  <c r="F98" i="34"/>
  <c r="F101" i="34" s="1"/>
  <c r="J38" i="49" s="1"/>
  <c r="G98" i="34"/>
  <c r="G101" i="34" s="1"/>
  <c r="K38" i="49" s="1"/>
  <c r="H98" i="34"/>
  <c r="H101" i="34" s="1"/>
  <c r="L38" i="49" s="1"/>
  <c r="D100" i="34"/>
  <c r="E99" i="34"/>
  <c r="E101" i="34" s="1"/>
  <c r="I38" i="49" s="1"/>
  <c r="E47" i="48"/>
  <c r="E37" i="48" s="1"/>
  <c r="F43" i="48"/>
  <c r="F46" i="48" s="1"/>
  <c r="E54" i="48"/>
  <c r="E38" i="48" s="1"/>
  <c r="F50" i="48"/>
  <c r="F53" i="48" s="1"/>
  <c r="D54" i="48"/>
  <c r="D22" i="48"/>
  <c r="D12" i="48" s="1"/>
  <c r="E22" i="48"/>
  <c r="E12" i="48" s="1"/>
  <c r="F18" i="48"/>
  <c r="F21" i="48" s="1"/>
  <c r="F25" i="48"/>
  <c r="F28" i="48" s="1"/>
  <c r="E29" i="48"/>
  <c r="E13" i="48" s="1"/>
  <c r="D29" i="48"/>
  <c r="D13" i="48" s="1"/>
  <c r="R15" i="46"/>
  <c r="R16" i="46"/>
  <c r="E19" i="46"/>
  <c r="A186" i="6" l="1"/>
  <c r="L7" i="49"/>
  <c r="B11" i="51" s="1"/>
  <c r="B10" i="51"/>
  <c r="W39" i="46"/>
  <c r="W33" i="46"/>
  <c r="D101" i="34"/>
  <c r="H38" i="49" s="1"/>
  <c r="D38" i="48"/>
  <c r="G43" i="48"/>
  <c r="G46" i="48" s="1"/>
  <c r="F47" i="48"/>
  <c r="G50" i="48"/>
  <c r="G53" i="48" s="1"/>
  <c r="F54" i="48"/>
  <c r="F38" i="48" s="1"/>
  <c r="G18" i="48"/>
  <c r="G21" i="48" s="1"/>
  <c r="F22" i="48"/>
  <c r="F29" i="48"/>
  <c r="F13" i="48" s="1"/>
  <c r="G25" i="48"/>
  <c r="G28" i="48" s="1"/>
  <c r="K33" i="46"/>
  <c r="F15" i="46"/>
  <c r="K45" i="46"/>
  <c r="F17" i="46"/>
  <c r="K39" i="46"/>
  <c r="F16" i="46"/>
  <c r="H50" i="48" l="1"/>
  <c r="H53" i="48" s="1"/>
  <c r="G54" i="48"/>
  <c r="G38" i="48" s="1"/>
  <c r="F37" i="48"/>
  <c r="H43" i="48"/>
  <c r="H46" i="48" s="1"/>
  <c r="G47" i="48"/>
  <c r="G37" i="48" s="1"/>
  <c r="F12" i="48"/>
  <c r="H18" i="48"/>
  <c r="H21" i="48" s="1"/>
  <c r="G22" i="48"/>
  <c r="G12" i="48" s="1"/>
  <c r="G29" i="48"/>
  <c r="G13" i="48" s="1"/>
  <c r="H25" i="48"/>
  <c r="H28" i="48" s="1"/>
  <c r="I43" i="48" l="1"/>
  <c r="I46" i="48" s="1"/>
  <c r="H47" i="48"/>
  <c r="H37" i="48" s="1"/>
  <c r="I50" i="48"/>
  <c r="I53" i="48" s="1"/>
  <c r="H54" i="48"/>
  <c r="I18" i="48"/>
  <c r="I21" i="48" s="1"/>
  <c r="H22" i="48"/>
  <c r="H12" i="48" s="1"/>
  <c r="I25" i="48"/>
  <c r="I28" i="48" s="1"/>
  <c r="H29" i="48"/>
  <c r="H13" i="48" s="1"/>
  <c r="J50" i="48" l="1"/>
  <c r="J53" i="48" s="1"/>
  <c r="I54" i="48"/>
  <c r="I38" i="48" s="1"/>
  <c r="H38" i="48"/>
  <c r="J43" i="48"/>
  <c r="J46" i="48" s="1"/>
  <c r="I47" i="48"/>
  <c r="I37" i="48" s="1"/>
  <c r="J18" i="48"/>
  <c r="J21" i="48" s="1"/>
  <c r="I22" i="48"/>
  <c r="J25" i="48"/>
  <c r="J28" i="48" s="1"/>
  <c r="I29" i="48"/>
  <c r="I13" i="48" s="1"/>
  <c r="J47" i="48" l="1"/>
  <c r="J37" i="48" s="1"/>
  <c r="K43" i="48"/>
  <c r="K46" i="48" s="1"/>
  <c r="K50" i="48"/>
  <c r="K53" i="48" s="1"/>
  <c r="J54" i="48"/>
  <c r="I12" i="48"/>
  <c r="K18" i="48"/>
  <c r="K21" i="48" s="1"/>
  <c r="J22" i="48"/>
  <c r="J12" i="48" s="1"/>
  <c r="K25" i="48"/>
  <c r="K28" i="48" s="1"/>
  <c r="J29" i="48"/>
  <c r="J13" i="48" s="1"/>
  <c r="J38" i="48" l="1"/>
  <c r="L50" i="48"/>
  <c r="L53" i="48" s="1"/>
  <c r="K54" i="48"/>
  <c r="K38" i="48" s="1"/>
  <c r="K47" i="48"/>
  <c r="K37" i="48" s="1"/>
  <c r="L43" i="48"/>
  <c r="L46" i="48" s="1"/>
  <c r="L18" i="48"/>
  <c r="L21" i="48" s="1"/>
  <c r="K22" i="48"/>
  <c r="K12" i="48" s="1"/>
  <c r="L25" i="48"/>
  <c r="L28" i="48" s="1"/>
  <c r="K29" i="48"/>
  <c r="K13" i="48" s="1"/>
  <c r="L47" i="48" l="1"/>
  <c r="L37" i="48" s="1"/>
  <c r="M43" i="48"/>
  <c r="M46" i="48" s="1"/>
  <c r="L54" i="48"/>
  <c r="L38" i="48" s="1"/>
  <c r="M50" i="48"/>
  <c r="M53" i="48" s="1"/>
  <c r="M18" i="48"/>
  <c r="M21" i="48" s="1"/>
  <c r="L22" i="48"/>
  <c r="L12" i="48" s="1"/>
  <c r="M25" i="48"/>
  <c r="M28" i="48" s="1"/>
  <c r="L29" i="48"/>
  <c r="L13" i="48" s="1"/>
  <c r="N50" i="48" l="1"/>
  <c r="N53" i="48" s="1"/>
  <c r="M54" i="48"/>
  <c r="M38" i="48" s="1"/>
  <c r="M47" i="48"/>
  <c r="M37" i="48" s="1"/>
  <c r="N43" i="48"/>
  <c r="N46" i="48" s="1"/>
  <c r="N18" i="48"/>
  <c r="N21" i="48" s="1"/>
  <c r="M22" i="48"/>
  <c r="M12" i="48" s="1"/>
  <c r="M29" i="48"/>
  <c r="M13" i="48" s="1"/>
  <c r="N25" i="48"/>
  <c r="N28" i="48" s="1"/>
  <c r="N47" i="48" l="1"/>
  <c r="N37" i="48" s="1"/>
  <c r="O43" i="48"/>
  <c r="O46" i="48" s="1"/>
  <c r="O47" i="48" s="1"/>
  <c r="N54" i="48"/>
  <c r="N38" i="48" s="1"/>
  <c r="O50" i="48"/>
  <c r="O53" i="48" s="1"/>
  <c r="O54" i="48" s="1"/>
  <c r="O18" i="48"/>
  <c r="O21" i="48" s="1"/>
  <c r="O22" i="48" s="1"/>
  <c r="N22" i="48"/>
  <c r="N12" i="48" s="1"/>
  <c r="N29" i="48"/>
  <c r="N13" i="48" s="1"/>
  <c r="O25" i="48"/>
  <c r="O28" i="48" s="1"/>
  <c r="O29" i="48" s="1"/>
  <c r="P29" i="48" l="1"/>
  <c r="O13" i="48"/>
  <c r="P13" i="48" s="1"/>
  <c r="O38" i="48"/>
  <c r="P38" i="48" s="1"/>
  <c r="P54" i="48"/>
  <c r="O37" i="48"/>
  <c r="P47" i="48"/>
  <c r="O12" i="48"/>
  <c r="P12" i="48" s="1"/>
  <c r="P22" i="48"/>
  <c r="P37" i="48" l="1"/>
  <c r="D33" i="45" l="1"/>
  <c r="D32" i="45"/>
  <c r="D31" i="45"/>
  <c r="D30" i="45"/>
  <c r="P73" i="45"/>
  <c r="O58" i="45"/>
  <c r="N58" i="45"/>
  <c r="M58" i="45"/>
  <c r="L58" i="45"/>
  <c r="K58" i="45"/>
  <c r="J58" i="45"/>
  <c r="I58" i="45"/>
  <c r="H58" i="45"/>
  <c r="G58" i="45"/>
  <c r="F58" i="45"/>
  <c r="E58" i="45"/>
  <c r="D58" i="45"/>
  <c r="P57" i="45"/>
  <c r="P56" i="45"/>
  <c r="P55" i="45"/>
  <c r="P54" i="45"/>
  <c r="D13" i="45"/>
  <c r="P35" i="45"/>
  <c r="B26" i="45"/>
  <c r="B25" i="45"/>
  <c r="B24" i="45"/>
  <c r="B23" i="45"/>
  <c r="O20" i="45"/>
  <c r="N20" i="45"/>
  <c r="M20" i="45"/>
  <c r="L20" i="45"/>
  <c r="K20" i="45"/>
  <c r="J20" i="45"/>
  <c r="I20" i="45"/>
  <c r="H20" i="45"/>
  <c r="G20" i="45"/>
  <c r="F20" i="45"/>
  <c r="E20" i="45"/>
  <c r="P19" i="45"/>
  <c r="P18" i="45"/>
  <c r="P17" i="45"/>
  <c r="D20" i="45"/>
  <c r="P16" i="45"/>
  <c r="O38" i="44"/>
  <c r="N38" i="44"/>
  <c r="M38" i="44"/>
  <c r="P38" i="44" s="1"/>
  <c r="L38" i="44"/>
  <c r="K38" i="44"/>
  <c r="J38" i="44"/>
  <c r="I38" i="44"/>
  <c r="H38" i="44"/>
  <c r="G38" i="44"/>
  <c r="F38" i="44"/>
  <c r="E38" i="44"/>
  <c r="D38" i="44"/>
  <c r="P36" i="44"/>
  <c r="P35" i="44"/>
  <c r="O27" i="44"/>
  <c r="N27" i="44"/>
  <c r="M27" i="44"/>
  <c r="L27" i="44"/>
  <c r="K27" i="44"/>
  <c r="J27" i="44"/>
  <c r="I27" i="44"/>
  <c r="H27" i="44"/>
  <c r="G27" i="44"/>
  <c r="F27" i="44"/>
  <c r="E27" i="44"/>
  <c r="D27" i="44"/>
  <c r="P25" i="44"/>
  <c r="P24" i="44"/>
  <c r="O16" i="44"/>
  <c r="O7" i="44" s="1"/>
  <c r="O45" i="32" s="1"/>
  <c r="N16" i="44"/>
  <c r="N7" i="44" s="1"/>
  <c r="N45" i="32" s="1"/>
  <c r="M16" i="44"/>
  <c r="M7" i="44" s="1"/>
  <c r="M45" i="32" s="1"/>
  <c r="L16" i="44"/>
  <c r="L7" i="44" s="1"/>
  <c r="L45" i="32" s="1"/>
  <c r="K16" i="44"/>
  <c r="K7" i="44" s="1"/>
  <c r="K45" i="32" s="1"/>
  <c r="J16" i="44"/>
  <c r="J7" i="44" s="1"/>
  <c r="J45" i="32" s="1"/>
  <c r="I16" i="44"/>
  <c r="I7" i="44" s="1"/>
  <c r="I45" i="32" s="1"/>
  <c r="H16" i="44"/>
  <c r="H7" i="44" s="1"/>
  <c r="H45" i="32" s="1"/>
  <c r="G16" i="44"/>
  <c r="G7" i="44" s="1"/>
  <c r="G45" i="32" s="1"/>
  <c r="F16" i="44"/>
  <c r="F7" i="44" s="1"/>
  <c r="F45" i="32" s="1"/>
  <c r="E16" i="44"/>
  <c r="E7" i="44" s="1"/>
  <c r="E45" i="32" s="1"/>
  <c r="D16" i="44"/>
  <c r="D7" i="44" s="1"/>
  <c r="D45" i="32" s="1"/>
  <c r="P14" i="44"/>
  <c r="P13" i="44"/>
  <c r="D42" i="43"/>
  <c r="O38" i="43"/>
  <c r="N38" i="43"/>
  <c r="M38" i="43"/>
  <c r="L38" i="43"/>
  <c r="K38" i="43"/>
  <c r="J38" i="43"/>
  <c r="I38" i="43"/>
  <c r="H38" i="43"/>
  <c r="G38" i="43"/>
  <c r="F38" i="43"/>
  <c r="E38" i="43"/>
  <c r="D38" i="43"/>
  <c r="D37" i="43"/>
  <c r="E34" i="43" s="1"/>
  <c r="P36" i="43"/>
  <c r="P35" i="43"/>
  <c r="P34" i="43"/>
  <c r="P37" i="43" s="1"/>
  <c r="D31" i="43"/>
  <c r="D29" i="43" s="1"/>
  <c r="O27" i="43"/>
  <c r="N27" i="43"/>
  <c r="M27" i="43"/>
  <c r="M7" i="43" s="1"/>
  <c r="M45" i="1" s="1"/>
  <c r="L27" i="43"/>
  <c r="L7" i="43" s="1"/>
  <c r="L45" i="1" s="1"/>
  <c r="K27" i="43"/>
  <c r="J27" i="43"/>
  <c r="J7" i="43" s="1"/>
  <c r="J45" i="1" s="1"/>
  <c r="I27" i="43"/>
  <c r="I7" i="43" s="1"/>
  <c r="I45" i="1" s="1"/>
  <c r="H27" i="43"/>
  <c r="H7" i="43" s="1"/>
  <c r="H45" i="1" s="1"/>
  <c r="G27" i="43"/>
  <c r="F27" i="43"/>
  <c r="E27" i="43"/>
  <c r="D27" i="43"/>
  <c r="D26" i="43"/>
  <c r="E23" i="43" s="1"/>
  <c r="P25" i="43"/>
  <c r="P24" i="43"/>
  <c r="P23" i="43"/>
  <c r="D20" i="43"/>
  <c r="D18" i="43" s="1"/>
  <c r="O16" i="43"/>
  <c r="N16" i="43"/>
  <c r="M16" i="43"/>
  <c r="L16" i="43"/>
  <c r="K16" i="43"/>
  <c r="J16" i="43"/>
  <c r="I16" i="43"/>
  <c r="H16" i="43"/>
  <c r="G16" i="43"/>
  <c r="F16" i="43"/>
  <c r="E16" i="43"/>
  <c r="D16" i="43"/>
  <c r="D15" i="43"/>
  <c r="E12" i="43" s="1"/>
  <c r="P14" i="43"/>
  <c r="P13" i="43"/>
  <c r="P12" i="43"/>
  <c r="Q35" i="42"/>
  <c r="P31" i="42"/>
  <c r="O31" i="42"/>
  <c r="N31" i="42"/>
  <c r="M31" i="42"/>
  <c r="L31" i="42"/>
  <c r="K31" i="42"/>
  <c r="J31" i="42"/>
  <c r="I31" i="42"/>
  <c r="H31" i="42"/>
  <c r="G31" i="42"/>
  <c r="P30" i="42"/>
  <c r="O30" i="42"/>
  <c r="N30" i="42"/>
  <c r="M30" i="42"/>
  <c r="L30" i="42"/>
  <c r="K30" i="42"/>
  <c r="J30" i="42"/>
  <c r="I30" i="42"/>
  <c r="H30" i="42"/>
  <c r="G30" i="42"/>
  <c r="F30" i="42"/>
  <c r="Q27" i="42"/>
  <c r="Q18" i="42"/>
  <c r="E17" i="42"/>
  <c r="F14" i="42"/>
  <c r="E14" i="42"/>
  <c r="P13" i="42"/>
  <c r="O13" i="42"/>
  <c r="N13" i="42"/>
  <c r="M13" i="42"/>
  <c r="L13" i="42"/>
  <c r="K13" i="42"/>
  <c r="J13" i="42"/>
  <c r="I13" i="42"/>
  <c r="H13" i="42"/>
  <c r="G13" i="42"/>
  <c r="F13" i="42"/>
  <c r="E13" i="42"/>
  <c r="E12" i="42"/>
  <c r="P14" i="42"/>
  <c r="O14" i="42"/>
  <c r="N14" i="42"/>
  <c r="M14" i="42"/>
  <c r="L14" i="42"/>
  <c r="K14" i="42"/>
  <c r="J14" i="42"/>
  <c r="I14" i="42"/>
  <c r="H14" i="42"/>
  <c r="Q10" i="42"/>
  <c r="O83" i="32"/>
  <c r="N83" i="32"/>
  <c r="M83" i="32"/>
  <c r="L83" i="32"/>
  <c r="K83" i="32"/>
  <c r="J83" i="32"/>
  <c r="I83" i="32"/>
  <c r="H83" i="32"/>
  <c r="G83" i="32"/>
  <c r="F83" i="32"/>
  <c r="E83" i="32"/>
  <c r="D83" i="32"/>
  <c r="O80" i="32"/>
  <c r="N80" i="32"/>
  <c r="M80" i="32"/>
  <c r="L80" i="32"/>
  <c r="K80" i="32"/>
  <c r="J80" i="32"/>
  <c r="I80" i="32"/>
  <c r="H80" i="32"/>
  <c r="G80" i="32"/>
  <c r="F80" i="32"/>
  <c r="E80" i="32"/>
  <c r="D80" i="32"/>
  <c r="P79" i="32"/>
  <c r="S69" i="46" s="1"/>
  <c r="O77" i="32"/>
  <c r="O9" i="32" s="1"/>
  <c r="N77" i="32"/>
  <c r="M77" i="32"/>
  <c r="L77" i="32"/>
  <c r="K77" i="32"/>
  <c r="J77" i="32"/>
  <c r="I77" i="32"/>
  <c r="I9" i="32" s="1"/>
  <c r="H77" i="32"/>
  <c r="H9" i="32" s="1"/>
  <c r="G77" i="32"/>
  <c r="G9" i="32" s="1"/>
  <c r="F77" i="32"/>
  <c r="F9" i="32" s="1"/>
  <c r="E77" i="32"/>
  <c r="E9" i="32" s="1"/>
  <c r="D77" i="32"/>
  <c r="D9" i="32" s="1"/>
  <c r="O74" i="32"/>
  <c r="N74" i="32"/>
  <c r="M74" i="32"/>
  <c r="L74" i="32"/>
  <c r="K74" i="32"/>
  <c r="J74" i="32"/>
  <c r="I74" i="32"/>
  <c r="H74" i="32"/>
  <c r="G74" i="32"/>
  <c r="F74" i="32"/>
  <c r="E74" i="32"/>
  <c r="D74" i="32"/>
  <c r="P73" i="32"/>
  <c r="S64" i="46" s="1"/>
  <c r="O71" i="32"/>
  <c r="O8" i="32" s="1"/>
  <c r="N71" i="32"/>
  <c r="N8" i="32" s="1"/>
  <c r="M71" i="32"/>
  <c r="M8" i="32" s="1"/>
  <c r="L71" i="32"/>
  <c r="L8" i="32" s="1"/>
  <c r="K71" i="32"/>
  <c r="K8" i="32" s="1"/>
  <c r="J71" i="32"/>
  <c r="J8" i="32" s="1"/>
  <c r="I71" i="32"/>
  <c r="H71" i="32"/>
  <c r="G71" i="32"/>
  <c r="G8" i="32" s="1"/>
  <c r="F71" i="32"/>
  <c r="F8" i="32" s="1"/>
  <c r="E71" i="32"/>
  <c r="E8" i="32" s="1"/>
  <c r="D71" i="32"/>
  <c r="O68" i="32"/>
  <c r="N68" i="32"/>
  <c r="M68" i="32"/>
  <c r="L68" i="32"/>
  <c r="K68" i="32"/>
  <c r="J68" i="32"/>
  <c r="I68" i="32"/>
  <c r="H68" i="32"/>
  <c r="G68" i="32"/>
  <c r="F68" i="32"/>
  <c r="E68" i="32"/>
  <c r="D68" i="32"/>
  <c r="P67" i="32"/>
  <c r="S59" i="46" s="1"/>
  <c r="O65" i="32"/>
  <c r="N65" i="32"/>
  <c r="N7" i="32" s="1"/>
  <c r="M65" i="32"/>
  <c r="M7" i="32" s="1"/>
  <c r="L65" i="32"/>
  <c r="L7" i="32" s="1"/>
  <c r="K65" i="32"/>
  <c r="K7" i="32" s="1"/>
  <c r="J65" i="32"/>
  <c r="J7" i="32" s="1"/>
  <c r="I65" i="32"/>
  <c r="I7" i="32" s="1"/>
  <c r="H65" i="32"/>
  <c r="H7" i="32" s="1"/>
  <c r="G65" i="32"/>
  <c r="G7" i="32" s="1"/>
  <c r="F65" i="32"/>
  <c r="F7" i="32" s="1"/>
  <c r="E65" i="32"/>
  <c r="E7" i="32" s="1"/>
  <c r="D65" i="32"/>
  <c r="D7" i="32" s="1"/>
  <c r="O63" i="32"/>
  <c r="N63" i="32"/>
  <c r="M63" i="32"/>
  <c r="L63" i="32"/>
  <c r="K63" i="32"/>
  <c r="J63" i="32"/>
  <c r="I63" i="32"/>
  <c r="H63" i="32"/>
  <c r="G63" i="32"/>
  <c r="F63" i="32"/>
  <c r="E63" i="32"/>
  <c r="D63" i="32"/>
  <c r="P62" i="32"/>
  <c r="S54" i="46" s="1"/>
  <c r="O60" i="32"/>
  <c r="O6" i="32" s="1"/>
  <c r="N60" i="32"/>
  <c r="N6" i="32" s="1"/>
  <c r="M60" i="32"/>
  <c r="M6" i="32" s="1"/>
  <c r="L60" i="32"/>
  <c r="L6" i="32" s="1"/>
  <c r="K60" i="32"/>
  <c r="K6" i="32" s="1"/>
  <c r="J60" i="32"/>
  <c r="J6" i="32" s="1"/>
  <c r="I60" i="32"/>
  <c r="I6" i="32" s="1"/>
  <c r="H60" i="32"/>
  <c r="H6" i="32" s="1"/>
  <c r="G60" i="32"/>
  <c r="G6" i="32" s="1"/>
  <c r="F60" i="32"/>
  <c r="E60" i="32"/>
  <c r="D60" i="32"/>
  <c r="P58" i="32"/>
  <c r="O83" i="1"/>
  <c r="N83" i="1"/>
  <c r="M83" i="1"/>
  <c r="L83" i="1"/>
  <c r="K83" i="1"/>
  <c r="J83" i="1"/>
  <c r="I83" i="1"/>
  <c r="H83" i="1"/>
  <c r="G83" i="1"/>
  <c r="F83" i="1"/>
  <c r="E83" i="1"/>
  <c r="D83" i="1"/>
  <c r="O80" i="1"/>
  <c r="N80" i="1"/>
  <c r="M80" i="1"/>
  <c r="L80" i="1"/>
  <c r="K80" i="1"/>
  <c r="J80" i="1"/>
  <c r="I80" i="1"/>
  <c r="H80" i="1"/>
  <c r="G80" i="1"/>
  <c r="F80" i="1"/>
  <c r="E80" i="1"/>
  <c r="D80" i="1"/>
  <c r="O74" i="1"/>
  <c r="N74" i="1"/>
  <c r="M74" i="1"/>
  <c r="L74" i="1"/>
  <c r="K74" i="1"/>
  <c r="J74" i="1"/>
  <c r="I74" i="1"/>
  <c r="H74" i="1"/>
  <c r="G74" i="1"/>
  <c r="F74" i="1"/>
  <c r="E74" i="1"/>
  <c r="D74" i="1"/>
  <c r="O68" i="1"/>
  <c r="N68" i="1"/>
  <c r="M68" i="1"/>
  <c r="L68" i="1"/>
  <c r="K68" i="1"/>
  <c r="J68" i="1"/>
  <c r="I68" i="1"/>
  <c r="H68" i="1"/>
  <c r="G68" i="1"/>
  <c r="F68" i="1"/>
  <c r="E68" i="1"/>
  <c r="D68" i="1"/>
  <c r="O63" i="1"/>
  <c r="N63" i="1"/>
  <c r="M63" i="1"/>
  <c r="L63" i="1"/>
  <c r="K63" i="1"/>
  <c r="J63" i="1"/>
  <c r="I63" i="1"/>
  <c r="H63" i="1"/>
  <c r="G63" i="1"/>
  <c r="F63" i="1"/>
  <c r="E63" i="1"/>
  <c r="D63" i="1"/>
  <c r="P58" i="1"/>
  <c r="P79" i="1"/>
  <c r="G69" i="46" s="1"/>
  <c r="P73" i="1"/>
  <c r="G64" i="46" s="1"/>
  <c r="P67" i="1"/>
  <c r="G59" i="46" s="1"/>
  <c r="O60" i="1"/>
  <c r="O6" i="1" s="1"/>
  <c r="N60" i="1"/>
  <c r="N6" i="1" s="1"/>
  <c r="M60" i="1"/>
  <c r="M6" i="1" s="1"/>
  <c r="L60" i="1"/>
  <c r="L6" i="1" s="1"/>
  <c r="K60" i="1"/>
  <c r="K6" i="1" s="1"/>
  <c r="J60" i="1"/>
  <c r="J6" i="1" s="1"/>
  <c r="I60" i="1"/>
  <c r="I6" i="1" s="1"/>
  <c r="H60" i="1"/>
  <c r="H6" i="1" s="1"/>
  <c r="G60" i="1"/>
  <c r="G6" i="1" s="1"/>
  <c r="F60" i="1"/>
  <c r="F6" i="1" s="1"/>
  <c r="E60" i="1"/>
  <c r="E6" i="1" s="1"/>
  <c r="D60" i="1"/>
  <c r="D6" i="1" s="1"/>
  <c r="P27" i="44" l="1"/>
  <c r="K7" i="43"/>
  <c r="K45" i="1" s="1"/>
  <c r="Q13" i="42"/>
  <c r="E7" i="43"/>
  <c r="E45" i="1" s="1"/>
  <c r="F7" i="43"/>
  <c r="F45" i="1" s="1"/>
  <c r="G7" i="43"/>
  <c r="G45" i="1" s="1"/>
  <c r="P15" i="43"/>
  <c r="P58" i="45"/>
  <c r="J82" i="32"/>
  <c r="G82" i="32"/>
  <c r="K82" i="32"/>
  <c r="L82" i="32"/>
  <c r="M82" i="32"/>
  <c r="N82" i="32"/>
  <c r="P60" i="32"/>
  <c r="I82" i="32"/>
  <c r="H82" i="32"/>
  <c r="M9" i="32"/>
  <c r="N9" i="32"/>
  <c r="L9" i="32"/>
  <c r="K9" i="32"/>
  <c r="P77" i="32"/>
  <c r="J9" i="32"/>
  <c r="E84" i="32"/>
  <c r="P71" i="32"/>
  <c r="H8" i="32"/>
  <c r="O82" i="32"/>
  <c r="I8" i="32"/>
  <c r="D8" i="32"/>
  <c r="F84" i="32"/>
  <c r="M84" i="32"/>
  <c r="P65" i="32"/>
  <c r="O7" i="32"/>
  <c r="G84" i="32"/>
  <c r="H84" i="32"/>
  <c r="E82" i="32"/>
  <c r="K84" i="32"/>
  <c r="L84" i="32"/>
  <c r="F82" i="32"/>
  <c r="D84" i="32"/>
  <c r="I84" i="32"/>
  <c r="O84" i="32"/>
  <c r="N84" i="32"/>
  <c r="J84" i="32"/>
  <c r="D6" i="32"/>
  <c r="E6" i="32"/>
  <c r="F6" i="32"/>
  <c r="P83" i="32"/>
  <c r="G84" i="1"/>
  <c r="F84" i="1"/>
  <c r="D40" i="43"/>
  <c r="D8" i="43" s="1"/>
  <c r="D22" i="1" s="1"/>
  <c r="J84" i="1"/>
  <c r="I84" i="1"/>
  <c r="K84" i="1"/>
  <c r="N84" i="1"/>
  <c r="H84" i="1"/>
  <c r="M84" i="1"/>
  <c r="O84" i="1"/>
  <c r="L84" i="1"/>
  <c r="P83" i="1"/>
  <c r="D88" i="34" s="1"/>
  <c r="D63" i="34" s="1"/>
  <c r="D84" i="1"/>
  <c r="E84" i="1"/>
  <c r="D34" i="45"/>
  <c r="P20" i="45"/>
  <c r="O7" i="43"/>
  <c r="O45" i="1" s="1"/>
  <c r="N7" i="43"/>
  <c r="N45" i="1" s="1"/>
  <c r="D7" i="43"/>
  <c r="D45" i="1" s="1"/>
  <c r="P7" i="44"/>
  <c r="P16" i="44"/>
  <c r="P26" i="43"/>
  <c r="P38" i="43"/>
  <c r="E37" i="43"/>
  <c r="F34" i="43" s="1"/>
  <c r="E42" i="43"/>
  <c r="E40" i="43" s="1"/>
  <c r="P27" i="43"/>
  <c r="E26" i="43"/>
  <c r="F23" i="43" s="1"/>
  <c r="E31" i="43"/>
  <c r="E29" i="43" s="1"/>
  <c r="P16" i="43"/>
  <c r="E20" i="43"/>
  <c r="E18" i="43" s="1"/>
  <c r="E15" i="43"/>
  <c r="F12" i="43" s="1"/>
  <c r="G14" i="42"/>
  <c r="Q14" i="42" s="1"/>
  <c r="E15" i="42"/>
  <c r="D82" i="32"/>
  <c r="P60" i="1"/>
  <c r="P7" i="43" l="1"/>
  <c r="E8" i="43"/>
  <c r="E22" i="1" s="1"/>
  <c r="E59" i="5"/>
  <c r="E88" i="34"/>
  <c r="E63" i="34" s="1"/>
  <c r="P82" i="32"/>
  <c r="F37" i="43"/>
  <c r="G34" i="43" s="1"/>
  <c r="F42" i="43"/>
  <c r="F40" i="43" s="1"/>
  <c r="F26" i="43"/>
  <c r="G23" i="43" s="1"/>
  <c r="F31" i="43"/>
  <c r="F29" i="43" s="1"/>
  <c r="F20" i="43"/>
  <c r="F18" i="43" s="1"/>
  <c r="F15" i="43"/>
  <c r="G12" i="43" s="1"/>
  <c r="E20" i="42"/>
  <c r="F8" i="42" l="1"/>
  <c r="E21" i="42"/>
  <c r="D10" i="48" s="1"/>
  <c r="F8" i="43"/>
  <c r="F22" i="1" s="1"/>
  <c r="G42" i="43"/>
  <c r="G40" i="43" s="1"/>
  <c r="G37" i="43"/>
  <c r="H34" i="43" s="1"/>
  <c r="G26" i="43"/>
  <c r="H23" i="43" s="1"/>
  <c r="G31" i="43"/>
  <c r="G29" i="43" s="1"/>
  <c r="G20" i="43"/>
  <c r="G18" i="43" s="1"/>
  <c r="G15" i="43"/>
  <c r="H12" i="43" s="1"/>
  <c r="F12" i="42"/>
  <c r="F17" i="42"/>
  <c r="G8" i="43" l="1"/>
  <c r="G22" i="1" s="1"/>
  <c r="H42" i="43"/>
  <c r="H40" i="43" s="1"/>
  <c r="H37" i="43"/>
  <c r="I34" i="43" s="1"/>
  <c r="H26" i="43"/>
  <c r="I23" i="43" s="1"/>
  <c r="H31" i="43"/>
  <c r="H29" i="43" s="1"/>
  <c r="H20" i="43"/>
  <c r="H18" i="43" s="1"/>
  <c r="H15" i="43"/>
  <c r="I12" i="43" s="1"/>
  <c r="F15" i="42"/>
  <c r="H8" i="43" l="1"/>
  <c r="H22" i="1" s="1"/>
  <c r="I42" i="43"/>
  <c r="I40" i="43" s="1"/>
  <c r="I37" i="43"/>
  <c r="J34" i="43" s="1"/>
  <c r="I26" i="43"/>
  <c r="J23" i="43" s="1"/>
  <c r="I31" i="43"/>
  <c r="I29" i="43" s="1"/>
  <c r="I20" i="43"/>
  <c r="I18" i="43" s="1"/>
  <c r="I15" i="43"/>
  <c r="J12" i="43" s="1"/>
  <c r="F20" i="42"/>
  <c r="G8" i="42" l="1"/>
  <c r="F21" i="42"/>
  <c r="E10" i="48" s="1"/>
  <c r="I8" i="43"/>
  <c r="I22" i="1" s="1"/>
  <c r="J42" i="43"/>
  <c r="J40" i="43" s="1"/>
  <c r="J37" i="43"/>
  <c r="K34" i="43" s="1"/>
  <c r="J26" i="43"/>
  <c r="K23" i="43" s="1"/>
  <c r="J31" i="43"/>
  <c r="J29" i="43" s="1"/>
  <c r="J20" i="43"/>
  <c r="J18" i="43" s="1"/>
  <c r="J15" i="43"/>
  <c r="K12" i="43" s="1"/>
  <c r="G12" i="42"/>
  <c r="G17" i="42"/>
  <c r="J8" i="43" l="1"/>
  <c r="J22" i="1" s="1"/>
  <c r="K37" i="43"/>
  <c r="L34" i="43" s="1"/>
  <c r="K42" i="43"/>
  <c r="K40" i="43" s="1"/>
  <c r="K26" i="43"/>
  <c r="L23" i="43" s="1"/>
  <c r="K31" i="43"/>
  <c r="K29" i="43" s="1"/>
  <c r="K20" i="43"/>
  <c r="K18" i="43" s="1"/>
  <c r="K15" i="43"/>
  <c r="L12" i="43" s="1"/>
  <c r="G15" i="42"/>
  <c r="K8" i="43" l="1"/>
  <c r="K22" i="1" s="1"/>
  <c r="L42" i="43"/>
  <c r="L40" i="43" s="1"/>
  <c r="L37" i="43"/>
  <c r="M34" i="43" s="1"/>
  <c r="L31" i="43"/>
  <c r="L29" i="43" s="1"/>
  <c r="L26" i="43"/>
  <c r="M23" i="43" s="1"/>
  <c r="L20" i="43"/>
  <c r="L18" i="43" s="1"/>
  <c r="L15" i="43"/>
  <c r="M12" i="43" s="1"/>
  <c r="G20" i="42"/>
  <c r="L8" i="43" l="1"/>
  <c r="L22" i="1" s="1"/>
  <c r="H8" i="42"/>
  <c r="G21" i="42"/>
  <c r="F10" i="48" s="1"/>
  <c r="M42" i="43"/>
  <c r="M40" i="43" s="1"/>
  <c r="M37" i="43"/>
  <c r="N34" i="43" s="1"/>
  <c r="M31" i="43"/>
  <c r="M29" i="43" s="1"/>
  <c r="M26" i="43"/>
  <c r="N23" i="43" s="1"/>
  <c r="M20" i="43"/>
  <c r="M18" i="43" s="1"/>
  <c r="M15" i="43"/>
  <c r="N12" i="43" s="1"/>
  <c r="H12" i="42"/>
  <c r="H17" i="42"/>
  <c r="M8" i="43" l="1"/>
  <c r="M22" i="1" s="1"/>
  <c r="N42" i="43"/>
  <c r="N40" i="43" s="1"/>
  <c r="N37" i="43"/>
  <c r="O34" i="43" s="1"/>
  <c r="N31" i="43"/>
  <c r="N29" i="43" s="1"/>
  <c r="N26" i="43"/>
  <c r="O23" i="43" s="1"/>
  <c r="N15" i="43"/>
  <c r="O12" i="43" s="1"/>
  <c r="N20" i="43"/>
  <c r="N18" i="43" s="1"/>
  <c r="H15" i="42"/>
  <c r="N8" i="43" l="1"/>
  <c r="N22" i="1" s="1"/>
  <c r="O42" i="43"/>
  <c r="O40" i="43" s="1"/>
  <c r="O37" i="43"/>
  <c r="D34" i="44" s="1"/>
  <c r="O19" i="35" s="1"/>
  <c r="O31" i="43"/>
  <c r="O29" i="43" s="1"/>
  <c r="O26" i="43"/>
  <c r="D23" i="44" s="1"/>
  <c r="O18" i="35" s="1"/>
  <c r="O20" i="43"/>
  <c r="O18" i="43" s="1"/>
  <c r="O15" i="43"/>
  <c r="D12" i="44" s="1"/>
  <c r="O17" i="35" s="1"/>
  <c r="H20" i="42"/>
  <c r="O20" i="35" l="1"/>
  <c r="O22" i="35" s="1"/>
  <c r="O8" i="43"/>
  <c r="I8" i="42"/>
  <c r="H21" i="42"/>
  <c r="G10" i="48" s="1"/>
  <c r="D31" i="44"/>
  <c r="D29" i="44" s="1"/>
  <c r="D26" i="44"/>
  <c r="E23" i="44" s="1"/>
  <c r="P23" i="44"/>
  <c r="P26" i="44" s="1"/>
  <c r="O22" i="1"/>
  <c r="P8" i="43"/>
  <c r="D42" i="44"/>
  <c r="D40" i="44" s="1"/>
  <c r="D37" i="44"/>
  <c r="E34" i="44" s="1"/>
  <c r="P34" i="44"/>
  <c r="P37" i="44" s="1"/>
  <c r="P12" i="44"/>
  <c r="P15" i="44" s="1"/>
  <c r="D15" i="44"/>
  <c r="E12" i="44" s="1"/>
  <c r="D20" i="44"/>
  <c r="D18" i="44" s="1"/>
  <c r="I17" i="42"/>
  <c r="I12" i="42"/>
  <c r="I15" i="42" s="1"/>
  <c r="D8" i="44" l="1"/>
  <c r="D22" i="32" s="1"/>
  <c r="E26" i="44"/>
  <c r="F23" i="44" s="1"/>
  <c r="E31" i="44"/>
  <c r="E29" i="44" s="1"/>
  <c r="E20" i="44"/>
  <c r="E18" i="44" s="1"/>
  <c r="E15" i="44"/>
  <c r="F12" i="44" s="1"/>
  <c r="E37" i="44"/>
  <c r="F34" i="44" s="1"/>
  <c r="E42" i="44"/>
  <c r="E40" i="44" s="1"/>
  <c r="I20" i="42"/>
  <c r="J8" i="42" s="1"/>
  <c r="I21" i="42" l="1"/>
  <c r="H10" i="48" s="1"/>
  <c r="F20" i="44"/>
  <c r="F18" i="44" s="1"/>
  <c r="F15" i="44"/>
  <c r="G12" i="44" s="1"/>
  <c r="F37" i="44"/>
  <c r="G34" i="44" s="1"/>
  <c r="F42" i="44"/>
  <c r="F40" i="44" s="1"/>
  <c r="E8" i="44"/>
  <c r="E22" i="32" s="1"/>
  <c r="F26" i="44"/>
  <c r="G23" i="44" s="1"/>
  <c r="F31" i="44"/>
  <c r="F29" i="44" s="1"/>
  <c r="J12" i="42"/>
  <c r="J15" i="42" s="1"/>
  <c r="J17" i="42"/>
  <c r="J20" i="42" l="1"/>
  <c r="G31" i="44"/>
  <c r="G29" i="44" s="1"/>
  <c r="G26" i="44"/>
  <c r="H23" i="44" s="1"/>
  <c r="F8" i="44"/>
  <c r="F22" i="32" s="1"/>
  <c r="G42" i="44"/>
  <c r="G40" i="44" s="1"/>
  <c r="G37" i="44"/>
  <c r="H34" i="44" s="1"/>
  <c r="G15" i="44"/>
  <c r="H12" i="44" s="1"/>
  <c r="G20" i="44"/>
  <c r="G18" i="44" s="1"/>
  <c r="K8" i="42" l="1"/>
  <c r="J21" i="42"/>
  <c r="I10" i="48" s="1"/>
  <c r="H15" i="44"/>
  <c r="I12" i="44" s="1"/>
  <c r="H20" i="44"/>
  <c r="H18" i="44" s="1"/>
  <c r="G8" i="44"/>
  <c r="G22" i="32" s="1"/>
  <c r="H42" i="44"/>
  <c r="H40" i="44" s="1"/>
  <c r="H37" i="44"/>
  <c r="I34" i="44" s="1"/>
  <c r="H26" i="44"/>
  <c r="I23" i="44" s="1"/>
  <c r="H31" i="44"/>
  <c r="H29" i="44" s="1"/>
  <c r="K17" i="42" l="1"/>
  <c r="K12" i="42"/>
  <c r="K15" i="42" s="1"/>
  <c r="I37" i="44"/>
  <c r="J34" i="44" s="1"/>
  <c r="I42" i="44"/>
  <c r="I40" i="44" s="1"/>
  <c r="H8" i="44"/>
  <c r="H22" i="32" s="1"/>
  <c r="I31" i="44"/>
  <c r="I29" i="44" s="1"/>
  <c r="I26" i="44"/>
  <c r="J23" i="44" s="1"/>
  <c r="I20" i="44"/>
  <c r="I18" i="44" s="1"/>
  <c r="I15" i="44"/>
  <c r="J12" i="44" s="1"/>
  <c r="K20" i="42" l="1"/>
  <c r="J15" i="44"/>
  <c r="K12" i="44" s="1"/>
  <c r="J20" i="44"/>
  <c r="J18" i="44" s="1"/>
  <c r="J26" i="44"/>
  <c r="K23" i="44" s="1"/>
  <c r="J31" i="44"/>
  <c r="J29" i="44" s="1"/>
  <c r="I8" i="44"/>
  <c r="I22" i="32" s="1"/>
  <c r="J42" i="44"/>
  <c r="J40" i="44" s="1"/>
  <c r="J37" i="44"/>
  <c r="K34" i="44" s="1"/>
  <c r="L8" i="42" l="1"/>
  <c r="K21" i="42"/>
  <c r="J10" i="48" s="1"/>
  <c r="K42" i="44"/>
  <c r="K40" i="44" s="1"/>
  <c r="K37" i="44"/>
  <c r="L34" i="44" s="1"/>
  <c r="K31" i="44"/>
  <c r="K29" i="44" s="1"/>
  <c r="K26" i="44"/>
  <c r="L23" i="44" s="1"/>
  <c r="J8" i="44"/>
  <c r="J22" i="32" s="1"/>
  <c r="K15" i="44"/>
  <c r="L12" i="44" s="1"/>
  <c r="K20" i="44"/>
  <c r="K18" i="44" s="1"/>
  <c r="L17" i="42" l="1"/>
  <c r="L12" i="42"/>
  <c r="L15" i="42" s="1"/>
  <c r="L15" i="44"/>
  <c r="M12" i="44" s="1"/>
  <c r="L20" i="44"/>
  <c r="L18" i="44" s="1"/>
  <c r="L31" i="44"/>
  <c r="L29" i="44" s="1"/>
  <c r="L26" i="44"/>
  <c r="M23" i="44" s="1"/>
  <c r="L42" i="44"/>
  <c r="L40" i="44" s="1"/>
  <c r="L37" i="44"/>
  <c r="M34" i="44" s="1"/>
  <c r="K8" i="44"/>
  <c r="K22" i="32" s="1"/>
  <c r="L8" i="44" l="1"/>
  <c r="L22" i="32" s="1"/>
  <c r="L20" i="42"/>
  <c r="M37" i="44"/>
  <c r="N34" i="44" s="1"/>
  <c r="M42" i="44"/>
  <c r="M40" i="44" s="1"/>
  <c r="M26" i="44"/>
  <c r="N23" i="44" s="1"/>
  <c r="M31" i="44"/>
  <c r="M29" i="44" s="1"/>
  <c r="M15" i="44"/>
  <c r="N12" i="44" s="1"/>
  <c r="M20" i="44"/>
  <c r="M18" i="44" s="1"/>
  <c r="M8" i="44" l="1"/>
  <c r="M22" i="32" s="1"/>
  <c r="M8" i="42"/>
  <c r="L21" i="42"/>
  <c r="K10" i="48" s="1"/>
  <c r="N15" i="44"/>
  <c r="O12" i="44" s="1"/>
  <c r="N20" i="44"/>
  <c r="N18" i="44" s="1"/>
  <c r="N26" i="44"/>
  <c r="O23" i="44" s="1"/>
  <c r="N31" i="44"/>
  <c r="N29" i="44" s="1"/>
  <c r="N42" i="44"/>
  <c r="N40" i="44" s="1"/>
  <c r="N37" i="44"/>
  <c r="O34" i="44" s="1"/>
  <c r="M12" i="42" l="1"/>
  <c r="M17" i="42"/>
  <c r="N8" i="44"/>
  <c r="N22" i="32" s="1"/>
  <c r="O42" i="44"/>
  <c r="O40" i="44" s="1"/>
  <c r="O37" i="44"/>
  <c r="O31" i="44"/>
  <c r="O29" i="44" s="1"/>
  <c r="O26" i="44"/>
  <c r="O15" i="44"/>
  <c r="O20" i="44"/>
  <c r="O18" i="44" s="1"/>
  <c r="O8" i="44" l="1"/>
  <c r="P8" i="44" s="1"/>
  <c r="M15" i="42"/>
  <c r="O22" i="32"/>
  <c r="M20" i="42" l="1"/>
  <c r="N8" i="42" l="1"/>
  <c r="M21" i="42"/>
  <c r="L10" i="48" l="1"/>
  <c r="N17" i="42"/>
  <c r="N12" i="42"/>
  <c r="N15" i="42" l="1"/>
  <c r="N20" i="42" l="1"/>
  <c r="O8" i="42" l="1"/>
  <c r="N21" i="42"/>
  <c r="M10" i="48" l="1"/>
  <c r="O12" i="42"/>
  <c r="O17" i="42"/>
  <c r="O15" i="42" l="1"/>
  <c r="O20" i="42" l="1"/>
  <c r="P8" i="42" l="1"/>
  <c r="O21" i="42"/>
  <c r="N10" i="48" l="1"/>
  <c r="P12" i="42"/>
  <c r="P17" i="42"/>
  <c r="Q17" i="42" s="1"/>
  <c r="D104" i="34" s="1"/>
  <c r="P15" i="42" l="1"/>
  <c r="P20" i="42" s="1"/>
  <c r="Q12" i="42"/>
  <c r="Q15" i="42" s="1"/>
  <c r="E25" i="42" l="1"/>
  <c r="P21" i="42"/>
  <c r="O10" i="48" l="1"/>
  <c r="P10" i="48" s="1"/>
  <c r="Q21" i="42"/>
  <c r="E29" i="42"/>
  <c r="E34" i="42"/>
  <c r="E31" i="42"/>
  <c r="F31" i="42"/>
  <c r="E30" i="42"/>
  <c r="Q30" i="42" s="1"/>
  <c r="Q31" i="42" l="1"/>
  <c r="E32" i="42"/>
  <c r="E37" i="42" s="1"/>
  <c r="F25" i="42" l="1"/>
  <c r="E38" i="42"/>
  <c r="D35" i="48" s="1"/>
  <c r="F29" i="42" l="1"/>
  <c r="F32" i="42" s="1"/>
  <c r="F34" i="42"/>
  <c r="F37" i="42" l="1"/>
  <c r="G25" i="42" s="1"/>
  <c r="G29" i="42"/>
  <c r="G32" i="42" s="1"/>
  <c r="G34" i="42"/>
  <c r="G37" i="42"/>
  <c r="H25" i="42" s="1"/>
  <c r="F38" i="42"/>
  <c r="E35" i="48" s="1"/>
  <c r="H29" i="42" l="1"/>
  <c r="H32" i="42" s="1"/>
  <c r="H34" i="42"/>
  <c r="H37" i="42"/>
  <c r="I25" i="42" s="1"/>
  <c r="G38" i="42"/>
  <c r="F35" i="48" s="1"/>
  <c r="I29" i="42" l="1"/>
  <c r="I32" i="42" s="1"/>
  <c r="I34" i="42"/>
  <c r="H38" i="42"/>
  <c r="G35" i="48" s="1"/>
  <c r="I37" i="42" l="1"/>
  <c r="J25" i="42"/>
  <c r="I38" i="42"/>
  <c r="H35" i="48" s="1"/>
  <c r="J29" i="42" l="1"/>
  <c r="J32" i="42" s="1"/>
  <c r="J34" i="42"/>
  <c r="J37" i="42"/>
  <c r="K25" i="42" s="1"/>
  <c r="K34" i="42" l="1"/>
  <c r="K29" i="42"/>
  <c r="K32" i="42" s="1"/>
  <c r="K37" i="42"/>
  <c r="L25" i="42" s="1"/>
  <c r="J38" i="42"/>
  <c r="I35" i="48" s="1"/>
  <c r="L34" i="42" l="1"/>
  <c r="L29" i="42"/>
  <c r="L32" i="42" s="1"/>
  <c r="L37" i="42" s="1"/>
  <c r="M25" i="42" s="1"/>
  <c r="K38" i="42"/>
  <c r="J35" i="48" s="1"/>
  <c r="M34" i="42" l="1"/>
  <c r="M29" i="42"/>
  <c r="M32" i="42" s="1"/>
  <c r="M37" i="42"/>
  <c r="N25" i="42" s="1"/>
  <c r="L38" i="42"/>
  <c r="K35" i="48" s="1"/>
  <c r="N34" i="42" l="1"/>
  <c r="N29" i="42"/>
  <c r="M38" i="42"/>
  <c r="L35" i="48" s="1"/>
  <c r="N32" i="42" l="1"/>
  <c r="N37" i="42" s="1"/>
  <c r="C76" i="1"/>
  <c r="C70" i="1"/>
  <c r="C64" i="1"/>
  <c r="C59" i="1"/>
  <c r="O77" i="1"/>
  <c r="O9" i="1" s="1"/>
  <c r="N77" i="1"/>
  <c r="N9" i="1" s="1"/>
  <c r="M77" i="1"/>
  <c r="M9" i="1" s="1"/>
  <c r="L77" i="1"/>
  <c r="L9" i="1" s="1"/>
  <c r="K77" i="1"/>
  <c r="K9" i="1" s="1"/>
  <c r="J77" i="1"/>
  <c r="J9" i="1" s="1"/>
  <c r="I77" i="1"/>
  <c r="I9" i="1" s="1"/>
  <c r="H77" i="1"/>
  <c r="H9" i="1" s="1"/>
  <c r="G77" i="1"/>
  <c r="G9" i="1" s="1"/>
  <c r="F77" i="1"/>
  <c r="F9" i="1" s="1"/>
  <c r="E77" i="1"/>
  <c r="E9" i="1" s="1"/>
  <c r="D77" i="1"/>
  <c r="O65" i="1"/>
  <c r="N65" i="1"/>
  <c r="M65" i="1"/>
  <c r="L65" i="1"/>
  <c r="K65" i="1"/>
  <c r="J65" i="1"/>
  <c r="I65" i="1"/>
  <c r="H65" i="1"/>
  <c r="G65" i="1"/>
  <c r="F65" i="1"/>
  <c r="E65" i="1"/>
  <c r="O71" i="1"/>
  <c r="O8" i="1" s="1"/>
  <c r="O25" i="42" l="1"/>
  <c r="N38" i="42"/>
  <c r="K7" i="1"/>
  <c r="I7" i="1"/>
  <c r="J7" i="1"/>
  <c r="M7" i="1"/>
  <c r="O7" i="1"/>
  <c r="O82" i="1"/>
  <c r="L7" i="1"/>
  <c r="N7" i="1"/>
  <c r="E7" i="1"/>
  <c r="F7" i="1"/>
  <c r="G7" i="1"/>
  <c r="H7" i="1"/>
  <c r="P77" i="1"/>
  <c r="D9" i="1"/>
  <c r="M71" i="1"/>
  <c r="M8" i="1" s="1"/>
  <c r="N71" i="1"/>
  <c r="N8" i="1" s="1"/>
  <c r="D65" i="1"/>
  <c r="M35" i="48" l="1"/>
  <c r="O29" i="42"/>
  <c r="O34" i="42"/>
  <c r="M82" i="1"/>
  <c r="N82" i="1"/>
  <c r="P65" i="1"/>
  <c r="D7" i="1"/>
  <c r="K71" i="1"/>
  <c r="E71" i="1"/>
  <c r="J71" i="1"/>
  <c r="D71" i="1"/>
  <c r="D82" i="1" s="1"/>
  <c r="I71" i="1"/>
  <c r="L71" i="1"/>
  <c r="G71" i="1"/>
  <c r="H71" i="1"/>
  <c r="F71" i="1"/>
  <c r="O32" i="42" l="1"/>
  <c r="O37" i="42" s="1"/>
  <c r="F8" i="1"/>
  <c r="F82" i="1"/>
  <c r="H8" i="1"/>
  <c r="H82" i="1"/>
  <c r="L8" i="1"/>
  <c r="L82" i="1"/>
  <c r="E8" i="1"/>
  <c r="E82" i="1"/>
  <c r="G8" i="1"/>
  <c r="G82" i="1"/>
  <c r="I8" i="1"/>
  <c r="I82" i="1"/>
  <c r="J8" i="1"/>
  <c r="J82" i="1"/>
  <c r="K8" i="1"/>
  <c r="K82" i="1"/>
  <c r="P71" i="1"/>
  <c r="D8" i="1"/>
  <c r="P62" i="1"/>
  <c r="G54" i="46" s="1"/>
  <c r="P25" i="42" l="1"/>
  <c r="O38" i="42"/>
  <c r="P82" i="1"/>
  <c r="D123" i="40"/>
  <c r="D123" i="41"/>
  <c r="D127" i="41" s="1"/>
  <c r="A93" i="41"/>
  <c r="A87" i="41"/>
  <c r="A81" i="41"/>
  <c r="A75" i="41"/>
  <c r="A69" i="41"/>
  <c r="A63" i="41"/>
  <c r="Q60" i="41"/>
  <c r="P60" i="41"/>
  <c r="O60" i="41"/>
  <c r="N60" i="41"/>
  <c r="M60" i="41"/>
  <c r="L60" i="41"/>
  <c r="K60" i="41"/>
  <c r="J60" i="41"/>
  <c r="I60" i="41"/>
  <c r="H60" i="41"/>
  <c r="G60" i="41"/>
  <c r="F60" i="41"/>
  <c r="F95" i="41" s="1"/>
  <c r="Q59" i="41"/>
  <c r="P59" i="41"/>
  <c r="O59" i="41"/>
  <c r="N59" i="41"/>
  <c r="M59" i="41"/>
  <c r="L59" i="41"/>
  <c r="K59" i="41"/>
  <c r="J59" i="41"/>
  <c r="I59" i="41"/>
  <c r="H59" i="41"/>
  <c r="G59" i="41"/>
  <c r="F59" i="41"/>
  <c r="Q58" i="41"/>
  <c r="P58" i="41"/>
  <c r="O58" i="41"/>
  <c r="N58" i="41"/>
  <c r="M58" i="41"/>
  <c r="L58" i="41"/>
  <c r="K58" i="41"/>
  <c r="J58" i="41"/>
  <c r="I58" i="41"/>
  <c r="H58" i="41"/>
  <c r="G58" i="41"/>
  <c r="F58" i="41"/>
  <c r="F83" i="41" s="1"/>
  <c r="G83" i="41" s="1"/>
  <c r="H83" i="41" s="1"/>
  <c r="I83" i="41" s="1"/>
  <c r="J83" i="41" s="1"/>
  <c r="K83" i="41" s="1"/>
  <c r="L83" i="41" s="1"/>
  <c r="M83" i="41" s="1"/>
  <c r="N83" i="41" s="1"/>
  <c r="O83" i="41" s="1"/>
  <c r="P83" i="41" s="1"/>
  <c r="Q83" i="41" s="1"/>
  <c r="Q57" i="41"/>
  <c r="P57" i="41"/>
  <c r="O57" i="41"/>
  <c r="N57" i="41"/>
  <c r="M57" i="41"/>
  <c r="L57" i="41"/>
  <c r="K57" i="41"/>
  <c r="J57" i="41"/>
  <c r="I57" i="41"/>
  <c r="H57" i="41"/>
  <c r="G57" i="41"/>
  <c r="F57" i="41"/>
  <c r="F77" i="41" s="1"/>
  <c r="Q56" i="41"/>
  <c r="P56" i="41"/>
  <c r="O56" i="41"/>
  <c r="N56" i="41"/>
  <c r="M56" i="41"/>
  <c r="L56" i="41"/>
  <c r="K56" i="41"/>
  <c r="J56" i="41"/>
  <c r="I56" i="41"/>
  <c r="H56" i="41"/>
  <c r="G56" i="41"/>
  <c r="F56" i="41"/>
  <c r="Q55" i="41"/>
  <c r="P55" i="41"/>
  <c r="O55" i="41"/>
  <c r="N55" i="41"/>
  <c r="M55" i="41"/>
  <c r="L55" i="41"/>
  <c r="K55" i="41"/>
  <c r="J55" i="41"/>
  <c r="I55" i="41"/>
  <c r="H55" i="41"/>
  <c r="G55" i="41"/>
  <c r="F55" i="41"/>
  <c r="F65" i="41" s="1"/>
  <c r="F50" i="41"/>
  <c r="A50" i="41"/>
  <c r="A46" i="41"/>
  <c r="F42" i="41"/>
  <c r="G42" i="41" s="1"/>
  <c r="H42" i="41" s="1"/>
  <c r="I42" i="41" s="1"/>
  <c r="J42" i="41" s="1"/>
  <c r="A42" i="41"/>
  <c r="F38" i="41"/>
  <c r="A38" i="41"/>
  <c r="A34" i="41"/>
  <c r="A30" i="41"/>
  <c r="E28" i="41"/>
  <c r="F46" i="41"/>
  <c r="G46" i="41" s="1"/>
  <c r="H46" i="41" s="1"/>
  <c r="I46" i="41" s="1"/>
  <c r="J46" i="41" s="1"/>
  <c r="N28" i="41"/>
  <c r="N101" i="41" s="1"/>
  <c r="M28" i="41"/>
  <c r="M101" i="41" s="1"/>
  <c r="L28" i="41"/>
  <c r="L101" i="41" s="1"/>
  <c r="F34" i="41"/>
  <c r="F17" i="41"/>
  <c r="A17" i="41"/>
  <c r="A13" i="41"/>
  <c r="N11" i="41"/>
  <c r="N100" i="41" s="1"/>
  <c r="M11" i="41"/>
  <c r="M100" i="41" s="1"/>
  <c r="L11" i="41"/>
  <c r="L100" i="41" s="1"/>
  <c r="J11" i="41"/>
  <c r="J100" i="41" s="1"/>
  <c r="I11" i="41"/>
  <c r="I100" i="41" s="1"/>
  <c r="H11" i="41"/>
  <c r="H100" i="41" s="1"/>
  <c r="G11" i="41"/>
  <c r="G100" i="41" s="1"/>
  <c r="F11" i="41"/>
  <c r="F100" i="41" s="1"/>
  <c r="E11" i="41"/>
  <c r="Q11" i="41"/>
  <c r="Q100" i="41" s="1"/>
  <c r="P11" i="41"/>
  <c r="P100" i="41" s="1"/>
  <c r="R10" i="41"/>
  <c r="K11" i="41"/>
  <c r="K100" i="41" s="1"/>
  <c r="Q60" i="40"/>
  <c r="P60" i="40"/>
  <c r="O60" i="40"/>
  <c r="N60" i="40"/>
  <c r="M60" i="40"/>
  <c r="L60" i="40"/>
  <c r="K60" i="40"/>
  <c r="J60" i="40"/>
  <c r="I60" i="40"/>
  <c r="H60" i="40"/>
  <c r="G60" i="40"/>
  <c r="Q59" i="40"/>
  <c r="P59" i="40"/>
  <c r="O59" i="40"/>
  <c r="N59" i="40"/>
  <c r="M59" i="40"/>
  <c r="L59" i="40"/>
  <c r="K59" i="40"/>
  <c r="J59" i="40"/>
  <c r="I59" i="40"/>
  <c r="H59" i="40"/>
  <c r="G59" i="40"/>
  <c r="Q58" i="40"/>
  <c r="P58" i="40"/>
  <c r="O58" i="40"/>
  <c r="N58" i="40"/>
  <c r="M58" i="40"/>
  <c r="L58" i="40"/>
  <c r="K58" i="40"/>
  <c r="J58" i="40"/>
  <c r="I58" i="40"/>
  <c r="H58" i="40"/>
  <c r="G58" i="40"/>
  <c r="Q57" i="40"/>
  <c r="P57" i="40"/>
  <c r="O57" i="40"/>
  <c r="N57" i="40"/>
  <c r="M57" i="40"/>
  <c r="L57" i="40"/>
  <c r="K57" i="40"/>
  <c r="J57" i="40"/>
  <c r="I57" i="40"/>
  <c r="H57" i="40"/>
  <c r="G57" i="40"/>
  <c r="Q56" i="40"/>
  <c r="P56" i="40"/>
  <c r="O56" i="40"/>
  <c r="N56" i="40"/>
  <c r="M56" i="40"/>
  <c r="L56" i="40"/>
  <c r="K56" i="40"/>
  <c r="J56" i="40"/>
  <c r="I56" i="40"/>
  <c r="H56" i="40"/>
  <c r="G56" i="40"/>
  <c r="F60" i="40"/>
  <c r="F59" i="40"/>
  <c r="F58" i="40"/>
  <c r="F83" i="40" s="1"/>
  <c r="F57" i="40"/>
  <c r="F77" i="40" s="1"/>
  <c r="F56" i="40"/>
  <c r="F71" i="40" s="1"/>
  <c r="Q55" i="40"/>
  <c r="P55" i="40"/>
  <c r="O55" i="40"/>
  <c r="N55" i="40"/>
  <c r="M55" i="40"/>
  <c r="L55" i="40"/>
  <c r="K55" i="40"/>
  <c r="J55" i="40"/>
  <c r="I55" i="40"/>
  <c r="H55" i="40"/>
  <c r="G55" i="40"/>
  <c r="F55" i="40"/>
  <c r="F50" i="40"/>
  <c r="F46" i="40"/>
  <c r="F42" i="40"/>
  <c r="M28" i="40"/>
  <c r="M101" i="40" s="1"/>
  <c r="L28" i="40"/>
  <c r="L101" i="40" s="1"/>
  <c r="K28" i="40"/>
  <c r="K101" i="40" s="1"/>
  <c r="J28" i="40"/>
  <c r="J101" i="40" s="1"/>
  <c r="I28" i="40"/>
  <c r="I101" i="40" s="1"/>
  <c r="D127" i="40"/>
  <c r="A93" i="40"/>
  <c r="A87" i="40"/>
  <c r="A81" i="40"/>
  <c r="A75" i="40"/>
  <c r="A69" i="40"/>
  <c r="E66" i="40"/>
  <c r="A63" i="40"/>
  <c r="A50" i="40"/>
  <c r="A46" i="40"/>
  <c r="A42" i="40"/>
  <c r="A38" i="40"/>
  <c r="F34" i="40"/>
  <c r="G34" i="40" s="1"/>
  <c r="H34" i="40" s="1"/>
  <c r="A34" i="40"/>
  <c r="F30" i="40"/>
  <c r="G30" i="40" s="1"/>
  <c r="A30" i="40"/>
  <c r="E28" i="40"/>
  <c r="A17" i="40"/>
  <c r="A13" i="40"/>
  <c r="E11" i="40"/>
  <c r="Q9" i="40"/>
  <c r="P9" i="40"/>
  <c r="O9" i="40"/>
  <c r="O11" i="40" s="1"/>
  <c r="O100" i="40" s="1"/>
  <c r="N9" i="40"/>
  <c r="N11" i="40" s="1"/>
  <c r="N100" i="40" s="1"/>
  <c r="M9" i="40"/>
  <c r="M11" i="40" s="1"/>
  <c r="M100" i="40" s="1"/>
  <c r="L9" i="40"/>
  <c r="K9" i="40"/>
  <c r="J9" i="40"/>
  <c r="J11" i="40" s="1"/>
  <c r="J100" i="40" s="1"/>
  <c r="I9" i="40"/>
  <c r="I11" i="40" s="1"/>
  <c r="I100" i="40" s="1"/>
  <c r="H9" i="40"/>
  <c r="G9" i="40"/>
  <c r="F9" i="40"/>
  <c r="F13" i="40" s="1"/>
  <c r="G65" i="41" l="1"/>
  <c r="H65" i="41" s="1"/>
  <c r="I65" i="41" s="1"/>
  <c r="J65" i="41" s="1"/>
  <c r="K65" i="41" s="1"/>
  <c r="L65" i="41" s="1"/>
  <c r="M65" i="41" s="1"/>
  <c r="N65" i="41" s="1"/>
  <c r="O65" i="41" s="1"/>
  <c r="P65" i="41" s="1"/>
  <c r="N35" i="48"/>
  <c r="P29" i="42"/>
  <c r="P34" i="42"/>
  <c r="Q34" i="42" s="1"/>
  <c r="E104" i="34" s="1"/>
  <c r="G77" i="41"/>
  <c r="H77" i="41" s="1"/>
  <c r="I77" i="41" s="1"/>
  <c r="J77" i="41" s="1"/>
  <c r="K77" i="41" s="1"/>
  <c r="L77" i="41" s="1"/>
  <c r="M77" i="41" s="1"/>
  <c r="N77" i="41" s="1"/>
  <c r="O77" i="41" s="1"/>
  <c r="P77" i="41" s="1"/>
  <c r="Q77" i="41" s="1"/>
  <c r="M61" i="41"/>
  <c r="M102" i="41" s="1"/>
  <c r="M103" i="41" s="1"/>
  <c r="R60" i="40"/>
  <c r="G83" i="40"/>
  <c r="H83" i="40" s="1"/>
  <c r="I83" i="40" s="1"/>
  <c r="J83" i="40" s="1"/>
  <c r="K83" i="40" s="1"/>
  <c r="R58" i="40"/>
  <c r="G77" i="40"/>
  <c r="H77" i="40" s="1"/>
  <c r="I77" i="40" s="1"/>
  <c r="J77" i="40" s="1"/>
  <c r="K77" i="40" s="1"/>
  <c r="L77" i="40" s="1"/>
  <c r="M77" i="40" s="1"/>
  <c r="N77" i="40" s="1"/>
  <c r="O77" i="40" s="1"/>
  <c r="P77" i="40" s="1"/>
  <c r="Q77" i="40" s="1"/>
  <c r="M61" i="40"/>
  <c r="M102" i="40" s="1"/>
  <c r="G61" i="40"/>
  <c r="G102" i="40" s="1"/>
  <c r="N61" i="41"/>
  <c r="N102" i="41" s="1"/>
  <c r="I61" i="41"/>
  <c r="I102" i="41" s="1"/>
  <c r="R60" i="41"/>
  <c r="F61" i="41"/>
  <c r="F102" i="41" s="1"/>
  <c r="R58" i="41"/>
  <c r="F71" i="41"/>
  <c r="G71" i="41" s="1"/>
  <c r="H71" i="41" s="1"/>
  <c r="I71" i="41" s="1"/>
  <c r="J71" i="41" s="1"/>
  <c r="K71" i="41" s="1"/>
  <c r="L71" i="41" s="1"/>
  <c r="M71" i="41" s="1"/>
  <c r="N71" i="41" s="1"/>
  <c r="O71" i="41" s="1"/>
  <c r="P71" i="41" s="1"/>
  <c r="Q71" i="41" s="1"/>
  <c r="G61" i="41"/>
  <c r="G102" i="41" s="1"/>
  <c r="H61" i="41"/>
  <c r="H102" i="41" s="1"/>
  <c r="R55" i="41"/>
  <c r="Q61" i="41"/>
  <c r="Q102" i="41" s="1"/>
  <c r="Q65" i="41"/>
  <c r="R25" i="41"/>
  <c r="R26" i="41"/>
  <c r="H28" i="41"/>
  <c r="H101" i="41" s="1"/>
  <c r="H103" i="41" s="1"/>
  <c r="R27" i="41"/>
  <c r="K42" i="41"/>
  <c r="L42" i="41" s="1"/>
  <c r="M42" i="41" s="1"/>
  <c r="N42" i="41" s="1"/>
  <c r="O42" i="41" s="1"/>
  <c r="P42" i="41" s="1"/>
  <c r="Q42" i="41" s="1"/>
  <c r="G28" i="41"/>
  <c r="G101" i="41" s="1"/>
  <c r="F28" i="41"/>
  <c r="F101" i="41" s="1"/>
  <c r="J28" i="41"/>
  <c r="J101" i="41" s="1"/>
  <c r="I28" i="41"/>
  <c r="I101" i="41" s="1"/>
  <c r="R23" i="41"/>
  <c r="K28" i="41"/>
  <c r="K101" i="41" s="1"/>
  <c r="G34" i="41"/>
  <c r="H34" i="41" s="1"/>
  <c r="F95" i="40"/>
  <c r="F96" i="40" s="1"/>
  <c r="F97" i="40" s="1"/>
  <c r="H61" i="40"/>
  <c r="H102" i="40" s="1"/>
  <c r="K61" i="40"/>
  <c r="K102" i="40" s="1"/>
  <c r="I61" i="40"/>
  <c r="I102" i="40" s="1"/>
  <c r="I103" i="40" s="1"/>
  <c r="J66" i="40"/>
  <c r="Q11" i="40"/>
  <c r="Q100" i="40" s="1"/>
  <c r="R23" i="40"/>
  <c r="P11" i="40"/>
  <c r="P100" i="40" s="1"/>
  <c r="F43" i="40"/>
  <c r="F44" i="40" s="1"/>
  <c r="G42" i="40"/>
  <c r="G43" i="40" s="1"/>
  <c r="G44" i="40" s="1"/>
  <c r="Q28" i="40"/>
  <c r="Q101" i="40" s="1"/>
  <c r="G11" i="40"/>
  <c r="G100" i="40" s="1"/>
  <c r="R24" i="40"/>
  <c r="N28" i="40"/>
  <c r="N101" i="40" s="1"/>
  <c r="O28" i="40"/>
  <c r="O101" i="40" s="1"/>
  <c r="P28" i="40"/>
  <c r="P101" i="40" s="1"/>
  <c r="F28" i="40"/>
  <c r="F101" i="40" s="1"/>
  <c r="G28" i="40"/>
  <c r="G101" i="40" s="1"/>
  <c r="H28" i="40"/>
  <c r="H101" i="40" s="1"/>
  <c r="F47" i="41"/>
  <c r="F48" i="41" s="1"/>
  <c r="G47" i="41" s="1"/>
  <c r="G48" i="41" s="1"/>
  <c r="F35" i="41"/>
  <c r="F36" i="41" s="1"/>
  <c r="E96" i="41"/>
  <c r="E78" i="41"/>
  <c r="I78" i="41" s="1"/>
  <c r="E66" i="41"/>
  <c r="F66" i="41" s="1"/>
  <c r="F39" i="41"/>
  <c r="F40" i="41" s="1"/>
  <c r="F18" i="41"/>
  <c r="F19" i="41" s="1"/>
  <c r="F51" i="41"/>
  <c r="F52" i="41" s="1"/>
  <c r="N78" i="41"/>
  <c r="L78" i="41"/>
  <c r="M78" i="41"/>
  <c r="K46" i="41"/>
  <c r="I34" i="41"/>
  <c r="R9" i="41"/>
  <c r="R11" i="41" s="1"/>
  <c r="F13" i="41"/>
  <c r="O28" i="41"/>
  <c r="O101" i="41" s="1"/>
  <c r="Q66" i="41"/>
  <c r="P66" i="41"/>
  <c r="M66" i="41"/>
  <c r="L66" i="41"/>
  <c r="K66" i="41"/>
  <c r="P28" i="41"/>
  <c r="P101" i="41" s="1"/>
  <c r="G95" i="41"/>
  <c r="F96" i="41"/>
  <c r="F97" i="41" s="1"/>
  <c r="Q28" i="41"/>
  <c r="Q101" i="41" s="1"/>
  <c r="H66" i="41"/>
  <c r="G38" i="41"/>
  <c r="G50" i="41"/>
  <c r="I66" i="41"/>
  <c r="F78" i="41"/>
  <c r="O11" i="41"/>
  <c r="O100" i="41" s="1"/>
  <c r="R100" i="41" s="1"/>
  <c r="K61" i="41"/>
  <c r="K102" i="41" s="1"/>
  <c r="L61" i="41"/>
  <c r="L102" i="41" s="1"/>
  <c r="L103" i="41" s="1"/>
  <c r="G78" i="41"/>
  <c r="J66" i="41"/>
  <c r="H78" i="41"/>
  <c r="R56" i="41"/>
  <c r="F43" i="41"/>
  <c r="F44" i="41" s="1"/>
  <c r="F30" i="41"/>
  <c r="R22" i="41"/>
  <c r="G17" i="41"/>
  <c r="N66" i="41"/>
  <c r="O66" i="41"/>
  <c r="J61" i="41"/>
  <c r="J102" i="41" s="1"/>
  <c r="Q78" i="41"/>
  <c r="R24" i="41"/>
  <c r="O61" i="41"/>
  <c r="O102" i="41" s="1"/>
  <c r="J78" i="41"/>
  <c r="N103" i="41"/>
  <c r="P61" i="41"/>
  <c r="P102" i="41" s="1"/>
  <c r="R59" i="41"/>
  <c r="F89" i="41"/>
  <c r="G89" i="41" s="1"/>
  <c r="H89" i="41" s="1"/>
  <c r="I89" i="41" s="1"/>
  <c r="J89" i="41" s="1"/>
  <c r="K89" i="41" s="1"/>
  <c r="L89" i="41" s="1"/>
  <c r="M89" i="41" s="1"/>
  <c r="N89" i="41" s="1"/>
  <c r="O89" i="41" s="1"/>
  <c r="P89" i="41" s="1"/>
  <c r="Q89" i="41" s="1"/>
  <c r="K78" i="41"/>
  <c r="D128" i="41"/>
  <c r="E90" i="41"/>
  <c r="E72" i="41"/>
  <c r="E84" i="41"/>
  <c r="R57" i="41"/>
  <c r="J61" i="40"/>
  <c r="J102" i="40" s="1"/>
  <c r="J103" i="40" s="1"/>
  <c r="R56" i="40"/>
  <c r="F61" i="40"/>
  <c r="F102" i="40" s="1"/>
  <c r="R55" i="40"/>
  <c r="G71" i="40"/>
  <c r="H71" i="40" s="1"/>
  <c r="I71" i="40" s="1"/>
  <c r="J71" i="40" s="1"/>
  <c r="K71" i="40" s="1"/>
  <c r="L71" i="40" s="1"/>
  <c r="M71" i="40" s="1"/>
  <c r="N71" i="40" s="1"/>
  <c r="O71" i="40" s="1"/>
  <c r="P71" i="40" s="1"/>
  <c r="Q71" i="40" s="1"/>
  <c r="L61" i="40"/>
  <c r="L102" i="40" s="1"/>
  <c r="L83" i="40"/>
  <c r="M83" i="40" s="1"/>
  <c r="N83" i="40" s="1"/>
  <c r="O83" i="40" s="1"/>
  <c r="P83" i="40" s="1"/>
  <c r="Q83" i="40" s="1"/>
  <c r="F47" i="40"/>
  <c r="F48" i="40" s="1"/>
  <c r="G46" i="40"/>
  <c r="H46" i="40" s="1"/>
  <c r="I46" i="40" s="1"/>
  <c r="J46" i="40" s="1"/>
  <c r="K46" i="40" s="1"/>
  <c r="F51" i="40"/>
  <c r="F52" i="40" s="1"/>
  <c r="G50" i="40"/>
  <c r="H50" i="40" s="1"/>
  <c r="R22" i="40"/>
  <c r="R26" i="40"/>
  <c r="R27" i="40"/>
  <c r="F38" i="40"/>
  <c r="F39" i="40" s="1"/>
  <c r="F40" i="40" s="1"/>
  <c r="M103" i="40"/>
  <c r="R25" i="40"/>
  <c r="F35" i="40"/>
  <c r="F36" i="40" s="1"/>
  <c r="G35" i="40" s="1"/>
  <c r="F14" i="40"/>
  <c r="F15" i="40" s="1"/>
  <c r="G13" i="40"/>
  <c r="G14" i="40" s="1"/>
  <c r="H11" i="40"/>
  <c r="H100" i="40" s="1"/>
  <c r="K11" i="40"/>
  <c r="K100" i="40" s="1"/>
  <c r="R9" i="40"/>
  <c r="L11" i="40"/>
  <c r="L100" i="40" s="1"/>
  <c r="H66" i="40"/>
  <c r="I66" i="40"/>
  <c r="I34" i="40"/>
  <c r="H30" i="40"/>
  <c r="P66" i="40"/>
  <c r="Q66" i="40"/>
  <c r="O66" i="40"/>
  <c r="N66" i="40"/>
  <c r="M66" i="40"/>
  <c r="L66" i="40"/>
  <c r="K66" i="40"/>
  <c r="F66" i="40"/>
  <c r="F11" i="40"/>
  <c r="F100" i="40" s="1"/>
  <c r="R10" i="40"/>
  <c r="F17" i="40"/>
  <c r="N61" i="40"/>
  <c r="N102" i="40" s="1"/>
  <c r="G66" i="40"/>
  <c r="O61" i="40"/>
  <c r="O102" i="40" s="1"/>
  <c r="P61" i="40"/>
  <c r="P102" i="40" s="1"/>
  <c r="F89" i="40"/>
  <c r="G89" i="40" s="1"/>
  <c r="H89" i="40" s="1"/>
  <c r="I89" i="40" s="1"/>
  <c r="J89" i="40" s="1"/>
  <c r="K89" i="40" s="1"/>
  <c r="L89" i="40" s="1"/>
  <c r="M89" i="40" s="1"/>
  <c r="N89" i="40" s="1"/>
  <c r="O89" i="40" s="1"/>
  <c r="P89" i="40" s="1"/>
  <c r="Q89" i="40" s="1"/>
  <c r="R59" i="40"/>
  <c r="Q61" i="40"/>
  <c r="Q102" i="40" s="1"/>
  <c r="D128" i="40"/>
  <c r="E78" i="40"/>
  <c r="E90" i="40"/>
  <c r="E84" i="40"/>
  <c r="E72" i="40"/>
  <c r="E96" i="40"/>
  <c r="F65" i="40"/>
  <c r="G65" i="40" s="1"/>
  <c r="H65" i="40" s="1"/>
  <c r="I65" i="40" s="1"/>
  <c r="J65" i="40" s="1"/>
  <c r="K65" i="40" s="1"/>
  <c r="L65" i="40" s="1"/>
  <c r="M65" i="40" s="1"/>
  <c r="N65" i="40" s="1"/>
  <c r="O65" i="40" s="1"/>
  <c r="P65" i="40" s="1"/>
  <c r="Q65" i="40" s="1"/>
  <c r="R57" i="40"/>
  <c r="F31" i="40"/>
  <c r="G103" i="41" l="1"/>
  <c r="I103" i="41"/>
  <c r="J103" i="41"/>
  <c r="P103" i="40"/>
  <c r="P32" i="42"/>
  <c r="P37" i="42" s="1"/>
  <c r="P38" i="42" s="1"/>
  <c r="Q29" i="42"/>
  <c r="Q32" i="42" s="1"/>
  <c r="F103" i="41"/>
  <c r="G95" i="40"/>
  <c r="O103" i="40"/>
  <c r="N103" i="40"/>
  <c r="G103" i="40"/>
  <c r="H103" i="40"/>
  <c r="K103" i="40"/>
  <c r="R61" i="41"/>
  <c r="G35" i="41"/>
  <c r="G36" i="41" s="1"/>
  <c r="R28" i="41"/>
  <c r="R101" i="41"/>
  <c r="R101" i="40"/>
  <c r="H42" i="40"/>
  <c r="H43" i="40" s="1"/>
  <c r="H44" i="40" s="1"/>
  <c r="G38" i="40"/>
  <c r="G39" i="40" s="1"/>
  <c r="G40" i="40" s="1"/>
  <c r="H13" i="40"/>
  <c r="I13" i="40" s="1"/>
  <c r="L103" i="40"/>
  <c r="G66" i="41"/>
  <c r="R66" i="41" s="1"/>
  <c r="O78" i="41"/>
  <c r="R78" i="41" s="1"/>
  <c r="P78" i="41"/>
  <c r="G15" i="40"/>
  <c r="H14" i="40" s="1"/>
  <c r="H15" i="40" s="1"/>
  <c r="G36" i="40"/>
  <c r="H35" i="40" s="1"/>
  <c r="H36" i="40" s="1"/>
  <c r="H35" i="41"/>
  <c r="H36" i="41" s="1"/>
  <c r="H47" i="41"/>
  <c r="H48" i="41" s="1"/>
  <c r="G18" i="41"/>
  <c r="G19" i="41" s="1"/>
  <c r="H17" i="41"/>
  <c r="F90" i="41"/>
  <c r="Q90" i="41"/>
  <c r="J90" i="41"/>
  <c r="H90" i="41"/>
  <c r="P90" i="41"/>
  <c r="I90" i="41"/>
  <c r="O90" i="41"/>
  <c r="N90" i="41"/>
  <c r="M90" i="41"/>
  <c r="L90" i="41"/>
  <c r="K90" i="41"/>
  <c r="G90" i="41"/>
  <c r="O103" i="41"/>
  <c r="F67" i="41"/>
  <c r="L46" i="41"/>
  <c r="N72" i="41"/>
  <c r="M72" i="41"/>
  <c r="I72" i="41"/>
  <c r="L72" i="41"/>
  <c r="K72" i="41"/>
  <c r="H72" i="41"/>
  <c r="J72" i="41"/>
  <c r="G72" i="41"/>
  <c r="F72" i="41"/>
  <c r="Q72" i="41"/>
  <c r="O72" i="41"/>
  <c r="P72" i="41"/>
  <c r="G13" i="41"/>
  <c r="F14" i="41"/>
  <c r="G51" i="41"/>
  <c r="G52" i="41" s="1"/>
  <c r="H50" i="41"/>
  <c r="Q103" i="41"/>
  <c r="K103" i="41"/>
  <c r="J34" i="41"/>
  <c r="R102" i="41"/>
  <c r="G30" i="41"/>
  <c r="F31" i="41"/>
  <c r="L84" i="41"/>
  <c r="Q84" i="41"/>
  <c r="P84" i="41"/>
  <c r="M84" i="41"/>
  <c r="I84" i="41"/>
  <c r="H84" i="41"/>
  <c r="O84" i="41"/>
  <c r="N84" i="41"/>
  <c r="K84" i="41"/>
  <c r="J84" i="41"/>
  <c r="F84" i="41"/>
  <c r="G84" i="41"/>
  <c r="G96" i="41"/>
  <c r="G97" i="41" s="1"/>
  <c r="H95" i="41"/>
  <c r="G43" i="41"/>
  <c r="G44" i="41" s="1"/>
  <c r="F79" i="41"/>
  <c r="G79" i="41" s="1"/>
  <c r="H79" i="41" s="1"/>
  <c r="I79" i="41" s="1"/>
  <c r="J79" i="41" s="1"/>
  <c r="K79" i="41" s="1"/>
  <c r="L79" i="41" s="1"/>
  <c r="M79" i="41" s="1"/>
  <c r="N79" i="41" s="1"/>
  <c r="O79" i="41" s="1"/>
  <c r="P79" i="41" s="1"/>
  <c r="Q79" i="41" s="1"/>
  <c r="G39" i="41"/>
  <c r="G40" i="41" s="1"/>
  <c r="H38" i="41"/>
  <c r="P103" i="41"/>
  <c r="R61" i="40"/>
  <c r="R28" i="40"/>
  <c r="G51" i="40"/>
  <c r="G52" i="40" s="1"/>
  <c r="H51" i="40" s="1"/>
  <c r="H52" i="40" s="1"/>
  <c r="G47" i="40"/>
  <c r="G48" i="40" s="1"/>
  <c r="H47" i="40" s="1"/>
  <c r="R11" i="40"/>
  <c r="G90" i="40"/>
  <c r="F90" i="40"/>
  <c r="O90" i="40"/>
  <c r="P90" i="40"/>
  <c r="Q90" i="40"/>
  <c r="L90" i="40"/>
  <c r="M90" i="40"/>
  <c r="K90" i="40"/>
  <c r="J90" i="40"/>
  <c r="I90" i="40"/>
  <c r="H90" i="40"/>
  <c r="N90" i="40"/>
  <c r="R100" i="40"/>
  <c r="F103" i="40"/>
  <c r="I50" i="40"/>
  <c r="Q72" i="40"/>
  <c r="P72" i="40"/>
  <c r="O72" i="40"/>
  <c r="L72" i="40"/>
  <c r="G72" i="40"/>
  <c r="N72" i="40"/>
  <c r="M72" i="40"/>
  <c r="K72" i="40"/>
  <c r="J72" i="40"/>
  <c r="I72" i="40"/>
  <c r="H72" i="40"/>
  <c r="F72" i="40"/>
  <c r="R66" i="40"/>
  <c r="T66" i="40" s="1"/>
  <c r="F67" i="40"/>
  <c r="G67" i="40" s="1"/>
  <c r="H67" i="40" s="1"/>
  <c r="I67" i="40" s="1"/>
  <c r="J67" i="40" s="1"/>
  <c r="K67" i="40" s="1"/>
  <c r="L67" i="40" s="1"/>
  <c r="M67" i="40" s="1"/>
  <c r="N67" i="40" s="1"/>
  <c r="O67" i="40" s="1"/>
  <c r="P67" i="40" s="1"/>
  <c r="Q67" i="40" s="1"/>
  <c r="Q78" i="40"/>
  <c r="P78" i="40"/>
  <c r="O78" i="40"/>
  <c r="N78" i="40"/>
  <c r="H78" i="40"/>
  <c r="K78" i="40"/>
  <c r="G78" i="40"/>
  <c r="I78" i="40"/>
  <c r="F78" i="40"/>
  <c r="J78" i="40"/>
  <c r="L78" i="40"/>
  <c r="M78" i="40"/>
  <c r="F106" i="40"/>
  <c r="F32" i="40"/>
  <c r="N84" i="40"/>
  <c r="F84" i="40"/>
  <c r="G84" i="40"/>
  <c r="Q84" i="40"/>
  <c r="P84" i="40"/>
  <c r="H84" i="40"/>
  <c r="O84" i="40"/>
  <c r="M84" i="40"/>
  <c r="L84" i="40"/>
  <c r="I84" i="40"/>
  <c r="K84" i="40"/>
  <c r="J84" i="40"/>
  <c r="J34" i="40"/>
  <c r="I30" i="40"/>
  <c r="F18" i="40"/>
  <c r="G17" i="40"/>
  <c r="L46" i="40"/>
  <c r="Q103" i="40"/>
  <c r="G96" i="40"/>
  <c r="G97" i="40" s="1"/>
  <c r="H95" i="40"/>
  <c r="R102" i="40"/>
  <c r="R103" i="41" l="1"/>
  <c r="O35" i="48"/>
  <c r="P35" i="48" s="1"/>
  <c r="Q38" i="42"/>
  <c r="I42" i="40"/>
  <c r="H38" i="40"/>
  <c r="G67" i="41"/>
  <c r="H67" i="41" s="1"/>
  <c r="I67" i="41" s="1"/>
  <c r="J67" i="41" s="1"/>
  <c r="K67" i="41" s="1"/>
  <c r="L67" i="41" s="1"/>
  <c r="M67" i="41" s="1"/>
  <c r="N67" i="41" s="1"/>
  <c r="O67" i="41" s="1"/>
  <c r="P67" i="41" s="1"/>
  <c r="Q67" i="41" s="1"/>
  <c r="H48" i="40"/>
  <c r="F107" i="41"/>
  <c r="F112" i="41" s="1"/>
  <c r="G107" i="41"/>
  <c r="G112" i="41" s="1"/>
  <c r="H43" i="41"/>
  <c r="H44" i="41" s="1"/>
  <c r="I47" i="41"/>
  <c r="I48" i="41" s="1"/>
  <c r="I35" i="41"/>
  <c r="I36" i="41" s="1"/>
  <c r="R84" i="41"/>
  <c r="F85" i="41"/>
  <c r="G85" i="41" s="1"/>
  <c r="H85" i="41" s="1"/>
  <c r="I85" i="41" s="1"/>
  <c r="J85" i="41" s="1"/>
  <c r="K85" i="41" s="1"/>
  <c r="L85" i="41" s="1"/>
  <c r="M85" i="41" s="1"/>
  <c r="N85" i="41" s="1"/>
  <c r="O85" i="41" s="1"/>
  <c r="P85" i="41" s="1"/>
  <c r="Q85" i="41" s="1"/>
  <c r="H13" i="41"/>
  <c r="F32" i="41"/>
  <c r="F106" i="41"/>
  <c r="M46" i="41"/>
  <c r="H96" i="41"/>
  <c r="H97" i="41" s="1"/>
  <c r="I95" i="41"/>
  <c r="F73" i="41"/>
  <c r="G73" i="41" s="1"/>
  <c r="H73" i="41" s="1"/>
  <c r="I73" i="41" s="1"/>
  <c r="J73" i="41" s="1"/>
  <c r="K73" i="41" s="1"/>
  <c r="L73" i="41" s="1"/>
  <c r="M73" i="41" s="1"/>
  <c r="N73" i="41" s="1"/>
  <c r="O73" i="41" s="1"/>
  <c r="P73" i="41" s="1"/>
  <c r="Q73" i="41" s="1"/>
  <c r="R72" i="41"/>
  <c r="H30" i="41"/>
  <c r="K34" i="41"/>
  <c r="F105" i="41"/>
  <c r="F15" i="41"/>
  <c r="G14" i="41" s="1"/>
  <c r="G105" i="41" s="1"/>
  <c r="H39" i="41"/>
  <c r="H40" i="41" s="1"/>
  <c r="I38" i="41"/>
  <c r="F91" i="41"/>
  <c r="G91" i="41" s="1"/>
  <c r="H91" i="41" s="1"/>
  <c r="I91" i="41" s="1"/>
  <c r="J91" i="41" s="1"/>
  <c r="K91" i="41" s="1"/>
  <c r="L91" i="41" s="1"/>
  <c r="M91" i="41" s="1"/>
  <c r="N91" i="41" s="1"/>
  <c r="O91" i="41" s="1"/>
  <c r="P91" i="41" s="1"/>
  <c r="Q91" i="41" s="1"/>
  <c r="R90" i="41"/>
  <c r="H18" i="41"/>
  <c r="H19" i="41" s="1"/>
  <c r="I17" i="41"/>
  <c r="H51" i="41"/>
  <c r="H52" i="41" s="1"/>
  <c r="I50" i="41"/>
  <c r="G107" i="40"/>
  <c r="G112" i="40" s="1"/>
  <c r="F107" i="40"/>
  <c r="F112" i="40" s="1"/>
  <c r="I35" i="40"/>
  <c r="I36" i="40" s="1"/>
  <c r="H96" i="40"/>
  <c r="H107" i="40" s="1"/>
  <c r="H112" i="40" s="1"/>
  <c r="I95" i="40"/>
  <c r="F111" i="40"/>
  <c r="H39" i="40"/>
  <c r="H40" i="40" s="1"/>
  <c r="I38" i="40"/>
  <c r="R103" i="40"/>
  <c r="R84" i="40"/>
  <c r="T84" i="40" s="1"/>
  <c r="F85" i="40"/>
  <c r="G85" i="40" s="1"/>
  <c r="H85" i="40" s="1"/>
  <c r="I85" i="40" s="1"/>
  <c r="J85" i="40" s="1"/>
  <c r="K85" i="40" s="1"/>
  <c r="L85" i="40" s="1"/>
  <c r="M85" i="40" s="1"/>
  <c r="N85" i="40" s="1"/>
  <c r="O85" i="40" s="1"/>
  <c r="P85" i="40" s="1"/>
  <c r="Q85" i="40" s="1"/>
  <c r="H17" i="40"/>
  <c r="F91" i="40"/>
  <c r="G91" i="40" s="1"/>
  <c r="H91" i="40" s="1"/>
  <c r="I91" i="40" s="1"/>
  <c r="J91" i="40" s="1"/>
  <c r="K91" i="40" s="1"/>
  <c r="L91" i="40" s="1"/>
  <c r="M91" i="40" s="1"/>
  <c r="N91" i="40" s="1"/>
  <c r="O91" i="40" s="1"/>
  <c r="P91" i="40" s="1"/>
  <c r="Q91" i="40" s="1"/>
  <c r="R90" i="40"/>
  <c r="T90" i="40" s="1"/>
  <c r="G31" i="40"/>
  <c r="G106" i="40" s="1"/>
  <c r="G111" i="40" s="1"/>
  <c r="I51" i="40"/>
  <c r="I52" i="40" s="1"/>
  <c r="J50" i="40"/>
  <c r="R78" i="40"/>
  <c r="T78" i="40" s="1"/>
  <c r="F79" i="40"/>
  <c r="G79" i="40" s="1"/>
  <c r="H79" i="40" s="1"/>
  <c r="I79" i="40" s="1"/>
  <c r="J79" i="40" s="1"/>
  <c r="K79" i="40" s="1"/>
  <c r="L79" i="40" s="1"/>
  <c r="M79" i="40" s="1"/>
  <c r="N79" i="40" s="1"/>
  <c r="O79" i="40" s="1"/>
  <c r="P79" i="40" s="1"/>
  <c r="Q79" i="40" s="1"/>
  <c r="M46" i="40"/>
  <c r="I14" i="40"/>
  <c r="I15" i="40" s="1"/>
  <c r="J13" i="40"/>
  <c r="R72" i="40"/>
  <c r="T72" i="40" s="1"/>
  <c r="F73" i="40"/>
  <c r="G73" i="40" s="1"/>
  <c r="H73" i="40" s="1"/>
  <c r="I73" i="40" s="1"/>
  <c r="J73" i="40" s="1"/>
  <c r="K73" i="40" s="1"/>
  <c r="L73" i="40" s="1"/>
  <c r="M73" i="40" s="1"/>
  <c r="N73" i="40" s="1"/>
  <c r="O73" i="40" s="1"/>
  <c r="P73" i="40" s="1"/>
  <c r="Q73" i="40" s="1"/>
  <c r="J42" i="40"/>
  <c r="I43" i="40"/>
  <c r="I44" i="40" s="1"/>
  <c r="F19" i="40"/>
  <c r="F105" i="40"/>
  <c r="J30" i="40"/>
  <c r="K34" i="40"/>
  <c r="I47" i="40"/>
  <c r="I48" i="40" s="1"/>
  <c r="J47" i="41" l="1"/>
  <c r="J48" i="41" s="1"/>
  <c r="J35" i="41"/>
  <c r="J36" i="41" s="1"/>
  <c r="I43" i="41"/>
  <c r="I44" i="41" s="1"/>
  <c r="N46" i="41"/>
  <c r="F111" i="41"/>
  <c r="I39" i="41"/>
  <c r="I40" i="41" s="1"/>
  <c r="J38" i="41"/>
  <c r="H107" i="41"/>
  <c r="L34" i="41"/>
  <c r="I51" i="41"/>
  <c r="I52" i="41" s="1"/>
  <c r="J50" i="41"/>
  <c r="G15" i="41"/>
  <c r="F108" i="41"/>
  <c r="F113" i="41" s="1"/>
  <c r="D35" i="32" s="1"/>
  <c r="F110" i="41"/>
  <c r="I13" i="41"/>
  <c r="G110" i="41"/>
  <c r="I18" i="41"/>
  <c r="I19" i="41" s="1"/>
  <c r="J17" i="41"/>
  <c r="G31" i="41"/>
  <c r="G106" i="41" s="1"/>
  <c r="G111" i="41" s="1"/>
  <c r="I30" i="41"/>
  <c r="I96" i="41"/>
  <c r="I107" i="41" s="1"/>
  <c r="I112" i="41" s="1"/>
  <c r="J95" i="41"/>
  <c r="J47" i="40"/>
  <c r="J48" i="40" s="1"/>
  <c r="J35" i="40"/>
  <c r="J36" i="40" s="1"/>
  <c r="L34" i="40"/>
  <c r="J43" i="40"/>
  <c r="J44" i="40" s="1"/>
  <c r="K42" i="40"/>
  <c r="I39" i="40"/>
  <c r="I40" i="40" s="1"/>
  <c r="J38" i="40"/>
  <c r="H97" i="40"/>
  <c r="K30" i="40"/>
  <c r="F108" i="40"/>
  <c r="F113" i="40" s="1"/>
  <c r="D35" i="1" s="1"/>
  <c r="F110" i="40"/>
  <c r="N46" i="40"/>
  <c r="I96" i="40"/>
  <c r="I107" i="40" s="1"/>
  <c r="I112" i="40" s="1"/>
  <c r="J95" i="40"/>
  <c r="K13" i="40"/>
  <c r="J14" i="40"/>
  <c r="J15" i="40" s="1"/>
  <c r="I17" i="40"/>
  <c r="J51" i="40"/>
  <c r="J52" i="40" s="1"/>
  <c r="K50" i="40"/>
  <c r="G32" i="40"/>
  <c r="G18" i="40"/>
  <c r="G105" i="40" s="1"/>
  <c r="G32" i="41" l="1"/>
  <c r="K35" i="41"/>
  <c r="K36" i="41" s="1"/>
  <c r="J43" i="41"/>
  <c r="J44" i="41" s="1"/>
  <c r="K47" i="41"/>
  <c r="K48" i="41" s="1"/>
  <c r="J39" i="41"/>
  <c r="J40" i="41" s="1"/>
  <c r="K38" i="41"/>
  <c r="K95" i="41"/>
  <c r="H31" i="41"/>
  <c r="H106" i="41" s="1"/>
  <c r="H112" i="41"/>
  <c r="J30" i="41"/>
  <c r="J51" i="41"/>
  <c r="J52" i="41" s="1"/>
  <c r="K50" i="41"/>
  <c r="M34" i="41"/>
  <c r="O46" i="41"/>
  <c r="G108" i="41"/>
  <c r="G113" i="41" s="1"/>
  <c r="E35" i="32" s="1"/>
  <c r="I97" i="41"/>
  <c r="J96" i="41" s="1"/>
  <c r="J107" i="41" s="1"/>
  <c r="J112" i="41" s="1"/>
  <c r="J13" i="41"/>
  <c r="J18" i="41"/>
  <c r="J19" i="41" s="1"/>
  <c r="K17" i="41"/>
  <c r="H14" i="41"/>
  <c r="H105" i="41" s="1"/>
  <c r="G19" i="40"/>
  <c r="H18" i="40" s="1"/>
  <c r="H105" i="40" s="1"/>
  <c r="K35" i="40"/>
  <c r="K36" i="40" s="1"/>
  <c r="K47" i="40"/>
  <c r="K48" i="40" s="1"/>
  <c r="L42" i="40"/>
  <c r="K43" i="40"/>
  <c r="K44" i="40" s="1"/>
  <c r="O46" i="40"/>
  <c r="L30" i="40"/>
  <c r="K51" i="40"/>
  <c r="K52" i="40" s="1"/>
  <c r="L50" i="40"/>
  <c r="I97" i="40"/>
  <c r="J96" i="40" s="1"/>
  <c r="J107" i="40" s="1"/>
  <c r="K38" i="40"/>
  <c r="J39" i="40"/>
  <c r="J40" i="40" s="1"/>
  <c r="G108" i="40"/>
  <c r="G113" i="40" s="1"/>
  <c r="E35" i="1" s="1"/>
  <c r="G110" i="40"/>
  <c r="J17" i="40"/>
  <c r="H31" i="40"/>
  <c r="H106" i="40" s="1"/>
  <c r="M34" i="40"/>
  <c r="L13" i="40"/>
  <c r="K14" i="40"/>
  <c r="K15" i="40" s="1"/>
  <c r="K95" i="40"/>
  <c r="H15" i="41" l="1"/>
  <c r="K43" i="41"/>
  <c r="K44" i="41" s="1"/>
  <c r="L47" i="41"/>
  <c r="L48" i="41" s="1"/>
  <c r="L35" i="41"/>
  <c r="L36" i="41" s="1"/>
  <c r="K30" i="41"/>
  <c r="H32" i="41"/>
  <c r="P46" i="41"/>
  <c r="N34" i="41"/>
  <c r="L95" i="41"/>
  <c r="J97" i="41"/>
  <c r="K51" i="41"/>
  <c r="K52" i="41" s="1"/>
  <c r="L50" i="41"/>
  <c r="H111" i="41"/>
  <c r="K39" i="41"/>
  <c r="K40" i="41" s="1"/>
  <c r="L38" i="41"/>
  <c r="H108" i="41"/>
  <c r="H113" i="41" s="1"/>
  <c r="F35" i="32" s="1"/>
  <c r="H110" i="41"/>
  <c r="K18" i="41"/>
  <c r="K19" i="41" s="1"/>
  <c r="L17" i="41"/>
  <c r="I14" i="41"/>
  <c r="I105" i="41" s="1"/>
  <c r="K13" i="41"/>
  <c r="H32" i="40"/>
  <c r="I31" i="40" s="1"/>
  <c r="I106" i="40" s="1"/>
  <c r="I111" i="40" s="1"/>
  <c r="H19" i="40"/>
  <c r="I18" i="40" s="1"/>
  <c r="I105" i="40" s="1"/>
  <c r="J112" i="40"/>
  <c r="L47" i="40"/>
  <c r="L48" i="40" s="1"/>
  <c r="L35" i="40"/>
  <c r="L36" i="40" s="1"/>
  <c r="L38" i="40"/>
  <c r="K39" i="40"/>
  <c r="K40" i="40" s="1"/>
  <c r="M42" i="40"/>
  <c r="L43" i="40"/>
  <c r="L44" i="40" s="1"/>
  <c r="K17" i="40"/>
  <c r="M30" i="40"/>
  <c r="L95" i="40"/>
  <c r="H108" i="40"/>
  <c r="H113" i="40" s="1"/>
  <c r="F35" i="1" s="1"/>
  <c r="H110" i="40"/>
  <c r="J97" i="40"/>
  <c r="K96" i="40" s="1"/>
  <c r="K107" i="40" s="1"/>
  <c r="K112" i="40" s="1"/>
  <c r="L51" i="40"/>
  <c r="L52" i="40" s="1"/>
  <c r="M50" i="40"/>
  <c r="P46" i="40"/>
  <c r="L14" i="40"/>
  <c r="L15" i="40" s="1"/>
  <c r="M13" i="40"/>
  <c r="N34" i="40"/>
  <c r="H111" i="40"/>
  <c r="I108" i="40" l="1"/>
  <c r="I113" i="40" s="1"/>
  <c r="G35" i="1" s="1"/>
  <c r="I15" i="41"/>
  <c r="I110" i="40"/>
  <c r="I19" i="40"/>
  <c r="J18" i="40" s="1"/>
  <c r="J105" i="40" s="1"/>
  <c r="J110" i="40" s="1"/>
  <c r="M35" i="41"/>
  <c r="M36" i="41" s="1"/>
  <c r="M47" i="41"/>
  <c r="M48" i="41" s="1"/>
  <c r="L43" i="41"/>
  <c r="L44" i="41" s="1"/>
  <c r="L39" i="41"/>
  <c r="L40" i="41" s="1"/>
  <c r="M38" i="41"/>
  <c r="Q46" i="41"/>
  <c r="I31" i="41"/>
  <c r="I106" i="41" s="1"/>
  <c r="L13" i="41"/>
  <c r="M95" i="41"/>
  <c r="J14" i="41"/>
  <c r="J105" i="41" s="1"/>
  <c r="L51" i="41"/>
  <c r="L52" i="41" s="1"/>
  <c r="M50" i="41"/>
  <c r="K96" i="41"/>
  <c r="K107" i="41" s="1"/>
  <c r="O34" i="41"/>
  <c r="L30" i="41"/>
  <c r="I110" i="41"/>
  <c r="L18" i="41"/>
  <c r="L19" i="41" s="1"/>
  <c r="M17" i="41"/>
  <c r="M35" i="40"/>
  <c r="M36" i="40" s="1"/>
  <c r="M47" i="40"/>
  <c r="M48" i="40" s="1"/>
  <c r="L39" i="40"/>
  <c r="L40" i="40" s="1"/>
  <c r="M38" i="40"/>
  <c r="L17" i="40"/>
  <c r="O34" i="40"/>
  <c r="M95" i="40"/>
  <c r="N30" i="40"/>
  <c r="M14" i="40"/>
  <c r="M15" i="40" s="1"/>
  <c r="N13" i="40"/>
  <c r="J19" i="40"/>
  <c r="N42" i="40"/>
  <c r="M43" i="40"/>
  <c r="M44" i="40" s="1"/>
  <c r="I32" i="40"/>
  <c r="Q46" i="40"/>
  <c r="M51" i="40"/>
  <c r="M52" i="40" s="1"/>
  <c r="N50" i="40"/>
  <c r="K97" i="40"/>
  <c r="L96" i="40" s="1"/>
  <c r="L107" i="40" s="1"/>
  <c r="L112" i="40" s="1"/>
  <c r="M43" i="41" l="1"/>
  <c r="M44" i="41" s="1"/>
  <c r="N47" i="41"/>
  <c r="N48" i="41" s="1"/>
  <c r="N35" i="41"/>
  <c r="N36" i="41" s="1"/>
  <c r="P34" i="41"/>
  <c r="J110" i="41"/>
  <c r="N95" i="41"/>
  <c r="M13" i="41"/>
  <c r="I111" i="41"/>
  <c r="I32" i="41"/>
  <c r="M51" i="41"/>
  <c r="M52" i="41" s="1"/>
  <c r="N50" i="41"/>
  <c r="M18" i="41"/>
  <c r="M19" i="41" s="1"/>
  <c r="N17" i="41"/>
  <c r="K112" i="41"/>
  <c r="J15" i="41"/>
  <c r="M39" i="41"/>
  <c r="M40" i="41" s="1"/>
  <c r="N38" i="41"/>
  <c r="I108" i="41"/>
  <c r="I113" i="41" s="1"/>
  <c r="G35" i="32" s="1"/>
  <c r="K97" i="41"/>
  <c r="M30" i="41"/>
  <c r="N47" i="40"/>
  <c r="N48" i="40" s="1"/>
  <c r="N35" i="40"/>
  <c r="N36" i="40" s="1"/>
  <c r="O30" i="40"/>
  <c r="N95" i="40"/>
  <c r="O42" i="40"/>
  <c r="N43" i="40"/>
  <c r="N44" i="40" s="1"/>
  <c r="P34" i="40"/>
  <c r="L97" i="40"/>
  <c r="N51" i="40"/>
  <c r="N52" i="40" s="1"/>
  <c r="O50" i="40"/>
  <c r="K18" i="40"/>
  <c r="K105" i="40" s="1"/>
  <c r="M17" i="40"/>
  <c r="J31" i="40"/>
  <c r="J106" i="40" s="1"/>
  <c r="N14" i="40"/>
  <c r="O13" i="40"/>
  <c r="M39" i="40"/>
  <c r="M40" i="40" s="1"/>
  <c r="N38" i="40"/>
  <c r="N43" i="41" l="1"/>
  <c r="N44" i="41" s="1"/>
  <c r="O35" i="41"/>
  <c r="O36" i="41" s="1"/>
  <c r="O47" i="41"/>
  <c r="O48" i="41" s="1"/>
  <c r="K14" i="41"/>
  <c r="K105" i="41" s="1"/>
  <c r="J31" i="41"/>
  <c r="J106" i="41" s="1"/>
  <c r="N51" i="41"/>
  <c r="N52" i="41" s="1"/>
  <c r="O50" i="41"/>
  <c r="N18" i="41"/>
  <c r="N19" i="41" s="1"/>
  <c r="O17" i="41"/>
  <c r="N30" i="41"/>
  <c r="O95" i="41"/>
  <c r="L96" i="41"/>
  <c r="L107" i="41" s="1"/>
  <c r="N13" i="41"/>
  <c r="Q34" i="41"/>
  <c r="N39" i="41"/>
  <c r="N40" i="41" s="1"/>
  <c r="O38" i="41"/>
  <c r="O35" i="40"/>
  <c r="O36" i="40" s="1"/>
  <c r="O47" i="40"/>
  <c r="O48" i="40" s="1"/>
  <c r="N17" i="40"/>
  <c r="O51" i="40"/>
  <c r="O52" i="40" s="1"/>
  <c r="P50" i="40"/>
  <c r="K19" i="40"/>
  <c r="M96" i="40"/>
  <c r="M107" i="40" s="1"/>
  <c r="M112" i="40" s="1"/>
  <c r="P42" i="40"/>
  <c r="O43" i="40"/>
  <c r="O44" i="40" s="1"/>
  <c r="P30" i="40"/>
  <c r="J111" i="40"/>
  <c r="J108" i="40"/>
  <c r="J113" i="40" s="1"/>
  <c r="H35" i="1" s="1"/>
  <c r="K110" i="40"/>
  <c r="Q34" i="40"/>
  <c r="J32" i="40"/>
  <c r="O95" i="40"/>
  <c r="N39" i="40"/>
  <c r="N40" i="40" s="1"/>
  <c r="O38" i="40"/>
  <c r="P13" i="40"/>
  <c r="N15" i="40"/>
  <c r="P35" i="41" l="1"/>
  <c r="P36" i="41" s="1"/>
  <c r="P47" i="41"/>
  <c r="P48" i="41" s="1"/>
  <c r="O43" i="41"/>
  <c r="O44" i="41" s="1"/>
  <c r="O13" i="41"/>
  <c r="L112" i="41"/>
  <c r="O51" i="41"/>
  <c r="O52" i="41" s="1"/>
  <c r="P50" i="41"/>
  <c r="O30" i="41"/>
  <c r="K110" i="41"/>
  <c r="P38" i="41"/>
  <c r="O39" i="41"/>
  <c r="O40" i="41" s="1"/>
  <c r="J111" i="41"/>
  <c r="J108" i="41"/>
  <c r="J113" i="41" s="1"/>
  <c r="H35" i="32" s="1"/>
  <c r="K15" i="41"/>
  <c r="P95" i="41"/>
  <c r="J32" i="41"/>
  <c r="L97" i="41"/>
  <c r="O18" i="41"/>
  <c r="O19" i="41" s="1"/>
  <c r="P17" i="41"/>
  <c r="P47" i="40"/>
  <c r="P48" i="40" s="1"/>
  <c r="P35" i="40"/>
  <c r="P36" i="40" s="1"/>
  <c r="Q30" i="40"/>
  <c r="K31" i="40"/>
  <c r="K106" i="40" s="1"/>
  <c r="L18" i="40"/>
  <c r="L105" i="40" s="1"/>
  <c r="M97" i="40"/>
  <c r="Q13" i="40"/>
  <c r="P51" i="40"/>
  <c r="P52" i="40" s="1"/>
  <c r="Q50" i="40"/>
  <c r="O17" i="40"/>
  <c r="Q42" i="40"/>
  <c r="P43" i="40"/>
  <c r="P44" i="40" s="1"/>
  <c r="O14" i="40"/>
  <c r="P38" i="40"/>
  <c r="O39" i="40"/>
  <c r="O40" i="40" s="1"/>
  <c r="P95" i="40"/>
  <c r="Q47" i="41" l="1"/>
  <c r="Q48" i="41" s="1"/>
  <c r="P43" i="41"/>
  <c r="P44" i="41" s="1"/>
  <c r="Q35" i="41"/>
  <c r="Q36" i="41" s="1"/>
  <c r="K31" i="41"/>
  <c r="K106" i="41" s="1"/>
  <c r="L14" i="41"/>
  <c r="L105" i="41" s="1"/>
  <c r="P30" i="41"/>
  <c r="P13" i="41"/>
  <c r="Q95" i="41"/>
  <c r="Q38" i="41"/>
  <c r="P39" i="41"/>
  <c r="P40" i="41" s="1"/>
  <c r="Q50" i="41"/>
  <c r="P51" i="41"/>
  <c r="P52" i="41" s="1"/>
  <c r="P18" i="41"/>
  <c r="P19" i="41" s="1"/>
  <c r="Q17" i="41"/>
  <c r="M96" i="41"/>
  <c r="M107" i="41" s="1"/>
  <c r="Q35" i="40"/>
  <c r="Q36" i="40" s="1"/>
  <c r="Q47" i="40"/>
  <c r="Q48" i="40" s="1"/>
  <c r="O15" i="40"/>
  <c r="Q43" i="40"/>
  <c r="Q44" i="40" s="1"/>
  <c r="Q51" i="40"/>
  <c r="Q52" i="40" s="1"/>
  <c r="K111" i="40"/>
  <c r="K108" i="40"/>
  <c r="K113" i="40" s="1"/>
  <c r="I35" i="1" s="1"/>
  <c r="Q38" i="40"/>
  <c r="P39" i="40"/>
  <c r="P40" i="40" s="1"/>
  <c r="N96" i="40"/>
  <c r="N107" i="40" s="1"/>
  <c r="N112" i="40" s="1"/>
  <c r="P17" i="40"/>
  <c r="L110" i="40"/>
  <c r="L19" i="40"/>
  <c r="K32" i="40"/>
  <c r="Q95" i="40"/>
  <c r="Q43" i="41" l="1"/>
  <c r="Q44" i="41" s="1"/>
  <c r="Q18" i="41"/>
  <c r="Q19" i="41" s="1"/>
  <c r="M112" i="41"/>
  <c r="Q39" i="41"/>
  <c r="Q40" i="41" s="1"/>
  <c r="L110" i="41"/>
  <c r="L15" i="41"/>
  <c r="K32" i="41"/>
  <c r="M97" i="41"/>
  <c r="Q51" i="41"/>
  <c r="Q52" i="41" s="1"/>
  <c r="Q13" i="41"/>
  <c r="Q30" i="41"/>
  <c r="K111" i="41"/>
  <c r="K108" i="41"/>
  <c r="K113" i="41" s="1"/>
  <c r="I35" i="32" s="1"/>
  <c r="L31" i="40"/>
  <c r="L106" i="40" s="1"/>
  <c r="N97" i="40"/>
  <c r="M18" i="40"/>
  <c r="M105" i="40" s="1"/>
  <c r="Q17" i="40"/>
  <c r="Q39" i="40"/>
  <c r="Q40" i="40" s="1"/>
  <c r="P14" i="40"/>
  <c r="L31" i="41" l="1"/>
  <c r="L106" i="41" s="1"/>
  <c r="N96" i="41"/>
  <c r="N107" i="41" s="1"/>
  <c r="N112" i="41" s="1"/>
  <c r="M14" i="41"/>
  <c r="M105" i="41" s="1"/>
  <c r="M110" i="40"/>
  <c r="O96" i="40"/>
  <c r="O107" i="40" s="1"/>
  <c r="O112" i="40" s="1"/>
  <c r="L32" i="40"/>
  <c r="P15" i="40"/>
  <c r="M19" i="40"/>
  <c r="L111" i="40"/>
  <c r="L108" i="40"/>
  <c r="L113" i="40" s="1"/>
  <c r="J35" i="1" s="1"/>
  <c r="M15" i="41" l="1"/>
  <c r="N97" i="41"/>
  <c r="M110" i="41"/>
  <c r="L111" i="41"/>
  <c r="L108" i="41"/>
  <c r="L113" i="41" s="1"/>
  <c r="J35" i="32" s="1"/>
  <c r="L32" i="41"/>
  <c r="N18" i="40"/>
  <c r="N105" i="40" s="1"/>
  <c r="Q14" i="40"/>
  <c r="M31" i="40"/>
  <c r="M106" i="40" s="1"/>
  <c r="O97" i="40"/>
  <c r="M31" i="41" l="1"/>
  <c r="M106" i="41" s="1"/>
  <c r="O96" i="41"/>
  <c r="O107" i="41" s="1"/>
  <c r="O112" i="41" s="1"/>
  <c r="N14" i="41"/>
  <c r="N105" i="41" s="1"/>
  <c r="P96" i="40"/>
  <c r="P107" i="40" s="1"/>
  <c r="P112" i="40" s="1"/>
  <c r="M32" i="40"/>
  <c r="M111" i="40"/>
  <c r="M108" i="40"/>
  <c r="M113" i="40" s="1"/>
  <c r="K35" i="1" s="1"/>
  <c r="Q15" i="40"/>
  <c r="N110" i="40"/>
  <c r="N19" i="40"/>
  <c r="N15" i="41" l="1"/>
  <c r="N110" i="41"/>
  <c r="O97" i="41"/>
  <c r="M111" i="41"/>
  <c r="M108" i="41"/>
  <c r="M113" i="41" s="1"/>
  <c r="K35" i="32" s="1"/>
  <c r="M32" i="41"/>
  <c r="O18" i="40"/>
  <c r="O105" i="40" s="1"/>
  <c r="N31" i="40"/>
  <c r="N106" i="40" s="1"/>
  <c r="P97" i="40"/>
  <c r="N31" i="41" l="1"/>
  <c r="N106" i="41" s="1"/>
  <c r="P96" i="41"/>
  <c r="P107" i="41" s="1"/>
  <c r="P112" i="41" s="1"/>
  <c r="O14" i="41"/>
  <c r="O105" i="41" s="1"/>
  <c r="Q96" i="40"/>
  <c r="Q107" i="40" s="1"/>
  <c r="N111" i="40"/>
  <c r="N108" i="40"/>
  <c r="N113" i="40" s="1"/>
  <c r="L35" i="1" s="1"/>
  <c r="N32" i="40"/>
  <c r="O110" i="40"/>
  <c r="O19" i="40"/>
  <c r="O110" i="41" l="1"/>
  <c r="O15" i="41"/>
  <c r="P97" i="41"/>
  <c r="N111" i="41"/>
  <c r="N108" i="41"/>
  <c r="N113" i="41" s="1"/>
  <c r="L35" i="32" s="1"/>
  <c r="N32" i="41"/>
  <c r="O31" i="40"/>
  <c r="O106" i="40" s="1"/>
  <c r="P18" i="40"/>
  <c r="P105" i="40" s="1"/>
  <c r="Q112" i="40"/>
  <c r="R112" i="40" s="1"/>
  <c r="F120" i="50" s="1"/>
  <c r="R107" i="40"/>
  <c r="Q97" i="40"/>
  <c r="F72" i="46" l="1"/>
  <c r="I72" i="46" s="1"/>
  <c r="F67" i="46"/>
  <c r="I67" i="46" s="1"/>
  <c r="F62" i="46"/>
  <c r="I62" i="46" s="1"/>
  <c r="F57" i="46"/>
  <c r="I57" i="46" s="1"/>
  <c r="O31" i="41"/>
  <c r="O106" i="41" s="1"/>
  <c r="Q96" i="41"/>
  <c r="Q107" i="41" s="1"/>
  <c r="P14" i="41"/>
  <c r="P105" i="41" s="1"/>
  <c r="P110" i="40"/>
  <c r="P19" i="40"/>
  <c r="O111" i="40"/>
  <c r="O108" i="40"/>
  <c r="O113" i="40" s="1"/>
  <c r="M35" i="1" s="1"/>
  <c r="O32" i="40"/>
  <c r="P15" i="41" l="1"/>
  <c r="P110" i="41"/>
  <c r="Q112" i="41"/>
  <c r="R112" i="41" s="1"/>
  <c r="H120" i="50" s="1"/>
  <c r="R107" i="41"/>
  <c r="Q97" i="41"/>
  <c r="O111" i="41"/>
  <c r="O108" i="41"/>
  <c r="O113" i="41" s="1"/>
  <c r="M35" i="32" s="1"/>
  <c r="O32" i="41"/>
  <c r="P31" i="40"/>
  <c r="P106" i="40" s="1"/>
  <c r="Q18" i="40"/>
  <c r="Q105" i="40" s="1"/>
  <c r="R67" i="46" l="1"/>
  <c r="U67" i="46" s="1"/>
  <c r="R57" i="46"/>
  <c r="U57" i="46" s="1"/>
  <c r="R72" i="46"/>
  <c r="U72" i="46" s="1"/>
  <c r="R62" i="46"/>
  <c r="U62" i="46" s="1"/>
  <c r="P31" i="41"/>
  <c r="P106" i="41" s="1"/>
  <c r="Q14" i="41"/>
  <c r="Q105" i="41" s="1"/>
  <c r="Q110" i="40"/>
  <c r="R110" i="40" s="1"/>
  <c r="R105" i="40"/>
  <c r="Q19" i="40"/>
  <c r="P111" i="40"/>
  <c r="P108" i="40"/>
  <c r="P113" i="40" s="1"/>
  <c r="N35" i="1" s="1"/>
  <c r="P32" i="40"/>
  <c r="F70" i="46" l="1"/>
  <c r="I70" i="46" s="1"/>
  <c r="F60" i="46"/>
  <c r="F55" i="46"/>
  <c r="F65" i="46"/>
  <c r="Q110" i="41"/>
  <c r="R110" i="41" s="1"/>
  <c r="H118" i="50" s="1"/>
  <c r="R105" i="41"/>
  <c r="Q15" i="41"/>
  <c r="P111" i="41"/>
  <c r="P108" i="41"/>
  <c r="P113" i="41" s="1"/>
  <c r="N35" i="32" s="1"/>
  <c r="P32" i="41"/>
  <c r="Q31" i="40"/>
  <c r="Q106" i="40" s="1"/>
  <c r="R65" i="46" l="1"/>
  <c r="U65" i="46" s="1"/>
  <c r="R60" i="46"/>
  <c r="U60" i="46" s="1"/>
  <c r="R55" i="46"/>
  <c r="U55" i="46" s="1"/>
  <c r="R70" i="46"/>
  <c r="U70" i="46" s="1"/>
  <c r="I65" i="46"/>
  <c r="I55" i="46"/>
  <c r="I60" i="46"/>
  <c r="Q31" i="41"/>
  <c r="Q106" i="41" s="1"/>
  <c r="Q111" i="40"/>
  <c r="R111" i="40" s="1"/>
  <c r="F119" i="50" s="1"/>
  <c r="F121" i="50" s="1"/>
  <c r="R106" i="40"/>
  <c r="R108" i="40" s="1"/>
  <c r="R114" i="40" s="1"/>
  <c r="Q108" i="40"/>
  <c r="Q113" i="40" s="1"/>
  <c r="O35" i="1" s="1"/>
  <c r="Q32" i="40"/>
  <c r="R113" i="40" l="1"/>
  <c r="F56" i="46"/>
  <c r="F71" i="46"/>
  <c r="I71" i="46" s="1"/>
  <c r="I73" i="46" s="1"/>
  <c r="F66" i="46"/>
  <c r="F61" i="46"/>
  <c r="Q111" i="41"/>
  <c r="R111" i="41" s="1"/>
  <c r="H119" i="50" s="1"/>
  <c r="H121" i="50" s="1"/>
  <c r="R106" i="41"/>
  <c r="R108" i="41" s="1"/>
  <c r="R114" i="41" s="1"/>
  <c r="Q108" i="41"/>
  <c r="Q113" i="41" s="1"/>
  <c r="O35" i="32" s="1"/>
  <c r="Q32" i="41"/>
  <c r="R115" i="40"/>
  <c r="R113" i="41" l="1"/>
  <c r="R66" i="46"/>
  <c r="U66" i="46" s="1"/>
  <c r="U68" i="46" s="1"/>
  <c r="R61" i="46"/>
  <c r="U61" i="46" s="1"/>
  <c r="U63" i="46" s="1"/>
  <c r="R71" i="46"/>
  <c r="U71" i="46" s="1"/>
  <c r="U73" i="46" s="1"/>
  <c r="R56" i="46"/>
  <c r="U56" i="46" s="1"/>
  <c r="U58" i="46" s="1"/>
  <c r="K73" i="46"/>
  <c r="G18" i="46"/>
  <c r="I61" i="46"/>
  <c r="I63" i="46" s="1"/>
  <c r="I66" i="46"/>
  <c r="I68" i="46" s="1"/>
  <c r="I56" i="46"/>
  <c r="I58" i="46" s="1"/>
  <c r="R115" i="41"/>
  <c r="S15" i="46" l="1"/>
  <c r="W58" i="46"/>
  <c r="W63" i="46"/>
  <c r="S16" i="46"/>
  <c r="T16" i="46" s="1"/>
  <c r="W68" i="46"/>
  <c r="S17" i="46"/>
  <c r="S18" i="46"/>
  <c r="T18" i="46" s="1"/>
  <c r="W73" i="46"/>
  <c r="K58" i="46"/>
  <c r="G15" i="46"/>
  <c r="K68" i="46"/>
  <c r="G17" i="46"/>
  <c r="H17" i="46" s="1"/>
  <c r="K17" i="46" s="1"/>
  <c r="Q25" i="45" s="1"/>
  <c r="K63" i="46"/>
  <c r="G16" i="46"/>
  <c r="H16" i="46" s="1"/>
  <c r="W18" i="46" l="1"/>
  <c r="Q64" i="45" s="1"/>
  <c r="U18" i="46"/>
  <c r="V18" i="46" s="1"/>
  <c r="W16" i="46"/>
  <c r="Q62" i="45" s="1"/>
  <c r="E62" i="45" s="1"/>
  <c r="U16" i="46"/>
  <c r="V16" i="46" s="1"/>
  <c r="K16" i="46"/>
  <c r="Q24" i="45" s="1"/>
  <c r="D24" i="45" s="1"/>
  <c r="I16" i="46"/>
  <c r="J16" i="46" s="1"/>
  <c r="I17" i="46"/>
  <c r="J17" i="46" s="1"/>
  <c r="D64" i="45"/>
  <c r="N64" i="45"/>
  <c r="J64" i="45"/>
  <c r="K64" i="45"/>
  <c r="I64" i="45"/>
  <c r="O64" i="45"/>
  <c r="G64" i="45"/>
  <c r="E64" i="45"/>
  <c r="H64" i="45"/>
  <c r="L64" i="45"/>
  <c r="F64" i="45"/>
  <c r="M64" i="45"/>
  <c r="J62" i="45"/>
  <c r="K62" i="45"/>
  <c r="F62" i="45"/>
  <c r="I62" i="45"/>
  <c r="D62" i="45"/>
  <c r="L62" i="45"/>
  <c r="G62" i="45"/>
  <c r="N62" i="45"/>
  <c r="M62" i="45"/>
  <c r="T15" i="46"/>
  <c r="S19" i="46"/>
  <c r="E89" i="34" s="1"/>
  <c r="N25" i="45"/>
  <c r="M25" i="45"/>
  <c r="F25" i="45"/>
  <c r="L25" i="45"/>
  <c r="I25" i="45"/>
  <c r="K25" i="45"/>
  <c r="J25" i="45"/>
  <c r="O25" i="45"/>
  <c r="H25" i="45"/>
  <c r="D25" i="45"/>
  <c r="G25" i="45"/>
  <c r="E25" i="45"/>
  <c r="G19" i="46"/>
  <c r="D89" i="34" s="1"/>
  <c r="D91" i="34" s="1"/>
  <c r="D72" i="34" s="1"/>
  <c r="H15" i="49" s="1"/>
  <c r="H15" i="46"/>
  <c r="C53" i="34"/>
  <c r="C51" i="34"/>
  <c r="C49" i="34"/>
  <c r="C47" i="34"/>
  <c r="C45" i="34"/>
  <c r="C37" i="34"/>
  <c r="C36" i="34"/>
  <c r="C35" i="34"/>
  <c r="C34" i="34"/>
  <c r="C33" i="34"/>
  <c r="C32" i="34"/>
  <c r="C31" i="34"/>
  <c r="C30" i="34"/>
  <c r="C29" i="34"/>
  <c r="C28" i="34"/>
  <c r="C27" i="34"/>
  <c r="C26" i="34"/>
  <c r="C25" i="34"/>
  <c r="C24" i="34"/>
  <c r="C23" i="34"/>
  <c r="C22" i="34"/>
  <c r="C21" i="34"/>
  <c r="C20" i="34"/>
  <c r="C19" i="34"/>
  <c r="C18" i="34"/>
  <c r="C17" i="34"/>
  <c r="C16" i="34"/>
  <c r="C15" i="34"/>
  <c r="C14" i="34"/>
  <c r="C13" i="34"/>
  <c r="C37" i="32"/>
  <c r="C36" i="32"/>
  <c r="C35" i="32"/>
  <c r="C34" i="32"/>
  <c r="C33" i="32"/>
  <c r="C32" i="32"/>
  <c r="C31" i="32"/>
  <c r="C30" i="32"/>
  <c r="C29" i="32"/>
  <c r="C28" i="32"/>
  <c r="C27" i="32"/>
  <c r="C26" i="32"/>
  <c r="C25" i="32"/>
  <c r="C24" i="32"/>
  <c r="C23" i="32"/>
  <c r="C22" i="32"/>
  <c r="C21" i="32"/>
  <c r="C20" i="32"/>
  <c r="C19" i="32"/>
  <c r="C18" i="32"/>
  <c r="C17" i="32"/>
  <c r="C16" i="32"/>
  <c r="C15" i="32"/>
  <c r="C14" i="32"/>
  <c r="C13" i="32"/>
  <c r="N24" i="45" l="1"/>
  <c r="H24" i="45"/>
  <c r="M24" i="45"/>
  <c r="F24" i="45"/>
  <c r="L24" i="45"/>
  <c r="G24" i="45"/>
  <c r="O24" i="45"/>
  <c r="J24" i="45"/>
  <c r="K24" i="45"/>
  <c r="E24" i="45"/>
  <c r="I24" i="45"/>
  <c r="O62" i="45"/>
  <c r="U15" i="46"/>
  <c r="W15" i="46"/>
  <c r="Q61" i="45" s="1"/>
  <c r="H62" i="45"/>
  <c r="I15" i="46"/>
  <c r="K15" i="46"/>
  <c r="Q23" i="45" s="1"/>
  <c r="V15" i="46"/>
  <c r="J15" i="46"/>
  <c r="E91" i="34"/>
  <c r="E72" i="34" s="1"/>
  <c r="I15" i="49" s="1"/>
  <c r="F89" i="34"/>
  <c r="G89" i="34" s="1"/>
  <c r="H89" i="34" s="1"/>
  <c r="P62" i="45"/>
  <c r="P64" i="45"/>
  <c r="P25" i="45"/>
  <c r="D39" i="45"/>
  <c r="E11" i="45" s="1"/>
  <c r="E32" i="45" s="1"/>
  <c r="E39" i="45" s="1"/>
  <c r="F11" i="45" s="1"/>
  <c r="F32" i="45" s="1"/>
  <c r="F39" i="45" s="1"/>
  <c r="G11" i="45" s="1"/>
  <c r="G32" i="45" s="1"/>
  <c r="G39" i="45" s="1"/>
  <c r="H11" i="45" s="1"/>
  <c r="H32" i="45" s="1"/>
  <c r="H39" i="45" s="1"/>
  <c r="I11" i="45" s="1"/>
  <c r="I32" i="45" s="1"/>
  <c r="I39" i="45" s="1"/>
  <c r="J11" i="45" s="1"/>
  <c r="J32" i="45" s="1"/>
  <c r="J39" i="45" s="1"/>
  <c r="K11" i="45" s="1"/>
  <c r="K32" i="45" s="1"/>
  <c r="K39" i="45" s="1"/>
  <c r="P24" i="45"/>
  <c r="D38" i="45"/>
  <c r="E35" i="22"/>
  <c r="B3" i="32"/>
  <c r="C1" i="5" s="1"/>
  <c r="C1" i="18" s="1"/>
  <c r="C1" i="20" s="1"/>
  <c r="I61" i="45" l="1"/>
  <c r="E61" i="45"/>
  <c r="O61" i="45"/>
  <c r="K61" i="45"/>
  <c r="D61" i="45"/>
  <c r="G61" i="45"/>
  <c r="M61" i="45"/>
  <c r="L61" i="45"/>
  <c r="F61" i="45"/>
  <c r="J61" i="45"/>
  <c r="N61" i="45"/>
  <c r="H61" i="45"/>
  <c r="O23" i="45"/>
  <c r="L23" i="45"/>
  <c r="F23" i="45"/>
  <c r="I23" i="45"/>
  <c r="G23" i="45"/>
  <c r="D23" i="45"/>
  <c r="E23" i="45"/>
  <c r="J23" i="45"/>
  <c r="H23" i="45"/>
  <c r="K23" i="45"/>
  <c r="N23" i="45"/>
  <c r="M23" i="45"/>
  <c r="E10" i="45"/>
  <c r="E31" i="45" s="1"/>
  <c r="E38" i="45" s="1"/>
  <c r="L11" i="45"/>
  <c r="L32" i="45" s="1"/>
  <c r="L39" i="45" s="1"/>
  <c r="M11" i="45" s="1"/>
  <c r="M32" i="45" s="1"/>
  <c r="M39" i="45" s="1"/>
  <c r="N11" i="45" s="1"/>
  <c r="N32" i="45" s="1"/>
  <c r="N39" i="45" s="1"/>
  <c r="C9" i="32"/>
  <c r="B50" i="45" s="1"/>
  <c r="C8" i="32"/>
  <c r="B49" i="45" s="1"/>
  <c r="C7" i="32"/>
  <c r="B48" i="45" s="1"/>
  <c r="C6" i="32"/>
  <c r="B47" i="45" s="1"/>
  <c r="B78" i="45" l="1"/>
  <c r="B71" i="45"/>
  <c r="B57" i="45"/>
  <c r="B77" i="45"/>
  <c r="B70" i="45"/>
  <c r="B56" i="45"/>
  <c r="B76" i="45"/>
  <c r="B69" i="45"/>
  <c r="B55" i="45"/>
  <c r="B75" i="45"/>
  <c r="B68" i="45"/>
  <c r="B54" i="45"/>
  <c r="P61" i="45"/>
  <c r="C76" i="32"/>
  <c r="N18" i="46"/>
  <c r="N69" i="46"/>
  <c r="N47" i="46"/>
  <c r="B64" i="45"/>
  <c r="N16" i="46"/>
  <c r="N34" i="46"/>
  <c r="N59" i="46"/>
  <c r="B62" i="45"/>
  <c r="C59" i="32"/>
  <c r="N15" i="46"/>
  <c r="N26" i="46"/>
  <c r="N54" i="46"/>
  <c r="B61" i="45"/>
  <c r="C70" i="32"/>
  <c r="N41" i="46"/>
  <c r="N17" i="46"/>
  <c r="N64" i="46"/>
  <c r="B63" i="45"/>
  <c r="O11" i="45"/>
  <c r="O32" i="45" s="1"/>
  <c r="P32" i="45" s="1"/>
  <c r="F10" i="45"/>
  <c r="F31" i="45" s="1"/>
  <c r="F38" i="45" s="1"/>
  <c r="P23" i="45"/>
  <c r="D37" i="45"/>
  <c r="A7" i="5"/>
  <c r="C64" i="32"/>
  <c r="E20" i="35"/>
  <c r="G20" i="35"/>
  <c r="O39" i="45" l="1"/>
  <c r="D49" i="45" s="1"/>
  <c r="D70" i="45" s="1"/>
  <c r="E9" i="45"/>
  <c r="G10" i="45"/>
  <c r="G31" i="45" s="1"/>
  <c r="G38" i="45" s="1"/>
  <c r="G14" i="35"/>
  <c r="G34" i="35"/>
  <c r="E15" i="51" l="1"/>
  <c r="F191" i="50" s="1"/>
  <c r="G149" i="50"/>
  <c r="G152" i="50" s="1"/>
  <c r="H10" i="45"/>
  <c r="H31" i="45" s="1"/>
  <c r="H38" i="45" s="1"/>
  <c r="E30" i="45"/>
  <c r="G22" i="35"/>
  <c r="G191" i="50" l="1"/>
  <c r="E37" i="45"/>
  <c r="I10" i="45"/>
  <c r="I31" i="45" s="1"/>
  <c r="I38" i="45" s="1"/>
  <c r="G37" i="35"/>
  <c r="D5" i="1"/>
  <c r="H40" i="34"/>
  <c r="G40" i="34"/>
  <c r="F40" i="34"/>
  <c r="C10" i="34"/>
  <c r="H191" i="50" l="1"/>
  <c r="I191" i="50" s="1"/>
  <c r="I195" i="50" s="1"/>
  <c r="J10" i="45"/>
  <c r="J31" i="45" s="1"/>
  <c r="J38" i="45" s="1"/>
  <c r="F9" i="45"/>
  <c r="A38" i="18"/>
  <c r="A38" i="20" s="1"/>
  <c r="A53" i="5"/>
  <c r="A51" i="5"/>
  <c r="A49" i="5"/>
  <c r="A47" i="5"/>
  <c r="A45" i="5"/>
  <c r="A37" i="5"/>
  <c r="A37" i="18" s="1"/>
  <c r="A37" i="20" s="1"/>
  <c r="A36" i="5"/>
  <c r="A36" i="18" s="1"/>
  <c r="A36" i="20" s="1"/>
  <c r="A35" i="5"/>
  <c r="A35" i="18" s="1"/>
  <c r="A35" i="20" s="1"/>
  <c r="A34" i="5"/>
  <c r="A34" i="18" s="1"/>
  <c r="A34" i="20" s="1"/>
  <c r="A33" i="5"/>
  <c r="A33" i="18" s="1"/>
  <c r="A33" i="20" s="1"/>
  <c r="A32" i="5"/>
  <c r="A32" i="18" s="1"/>
  <c r="A32" i="20" s="1"/>
  <c r="A31" i="5"/>
  <c r="A31" i="18" s="1"/>
  <c r="A31" i="20" s="1"/>
  <c r="A30" i="5"/>
  <c r="A30" i="18" s="1"/>
  <c r="A30" i="20" s="1"/>
  <c r="A29" i="5"/>
  <c r="A29" i="18" s="1"/>
  <c r="A29" i="20" s="1"/>
  <c r="A28" i="5"/>
  <c r="A28" i="18" s="1"/>
  <c r="A28" i="20" s="1"/>
  <c r="A27" i="5"/>
  <c r="A27" i="18" s="1"/>
  <c r="A27" i="20" s="1"/>
  <c r="A26" i="5"/>
  <c r="A26" i="18" s="1"/>
  <c r="A26" i="20" s="1"/>
  <c r="A25" i="5"/>
  <c r="A25" i="18" s="1"/>
  <c r="A25" i="20" s="1"/>
  <c r="A24" i="5"/>
  <c r="A24" i="18" s="1"/>
  <c r="A24" i="20" s="1"/>
  <c r="A23" i="5"/>
  <c r="A23" i="18" s="1"/>
  <c r="A23" i="20" s="1"/>
  <c r="A22" i="5"/>
  <c r="A22" i="18" s="1"/>
  <c r="A22" i="20" s="1"/>
  <c r="A21" i="5"/>
  <c r="A21" i="18" s="1"/>
  <c r="A21" i="20" s="1"/>
  <c r="A20" i="5"/>
  <c r="A20" i="18" s="1"/>
  <c r="A20" i="20" s="1"/>
  <c r="A19" i="5"/>
  <c r="A19" i="18" s="1"/>
  <c r="A19" i="20" s="1"/>
  <c r="A18" i="5"/>
  <c r="A18" i="18" s="1"/>
  <c r="A18" i="20" s="1"/>
  <c r="A17" i="5"/>
  <c r="A17" i="18" s="1"/>
  <c r="A17" i="20" s="1"/>
  <c r="A16" i="5"/>
  <c r="A16" i="18" s="1"/>
  <c r="A16" i="20" s="1"/>
  <c r="A15" i="5"/>
  <c r="A15" i="18" s="1"/>
  <c r="A15" i="20" s="1"/>
  <c r="A14" i="5"/>
  <c r="A14" i="18" s="1"/>
  <c r="A14" i="20" s="1"/>
  <c r="A13" i="5"/>
  <c r="A13" i="18" s="1"/>
  <c r="A13" i="20" s="1"/>
  <c r="F30" i="45" l="1"/>
  <c r="K10" i="45"/>
  <c r="K31" i="45" s="1"/>
  <c r="K38" i="45" s="1"/>
  <c r="C9" i="34"/>
  <c r="L10" i="45" l="1"/>
  <c r="L31" i="45" s="1"/>
  <c r="L38" i="45" s="1"/>
  <c r="F37" i="45"/>
  <c r="A9" i="5"/>
  <c r="A9" i="18" s="1"/>
  <c r="A9" i="20" s="1"/>
  <c r="A7" i="18"/>
  <c r="A7" i="20" s="1"/>
  <c r="A6" i="5"/>
  <c r="A6" i="18" s="1"/>
  <c r="A6" i="20" s="1"/>
  <c r="P53" i="32"/>
  <c r="S53" i="32" s="1"/>
  <c r="E53" i="34" s="1"/>
  <c r="P38" i="32"/>
  <c r="S38" i="32" s="1"/>
  <c r="E38" i="34" s="1"/>
  <c r="P36" i="32"/>
  <c r="S36" i="32" s="1"/>
  <c r="E36" i="34" s="1"/>
  <c r="P34" i="32"/>
  <c r="S34" i="32" s="1"/>
  <c r="E34" i="34" s="1"/>
  <c r="P32" i="32"/>
  <c r="S32" i="32" s="1"/>
  <c r="E32" i="34" s="1"/>
  <c r="P31" i="32"/>
  <c r="S31" i="32" s="1"/>
  <c r="E31" i="34" s="1"/>
  <c r="P30" i="32"/>
  <c r="S30" i="32" s="1"/>
  <c r="E30" i="34" s="1"/>
  <c r="P29" i="32"/>
  <c r="S29" i="32" s="1"/>
  <c r="E29" i="34" s="1"/>
  <c r="P28" i="32"/>
  <c r="S28" i="32" s="1"/>
  <c r="E28" i="34" s="1"/>
  <c r="P27" i="32"/>
  <c r="S27" i="32" s="1"/>
  <c r="E27" i="34" s="1"/>
  <c r="P25" i="32"/>
  <c r="S25" i="32" s="1"/>
  <c r="E25" i="34" s="1"/>
  <c r="P24" i="32"/>
  <c r="S24" i="32" s="1"/>
  <c r="E24" i="34" s="1"/>
  <c r="P23" i="32"/>
  <c r="S23" i="32" s="1"/>
  <c r="E23" i="34" s="1"/>
  <c r="P21" i="32"/>
  <c r="S21" i="32" s="1"/>
  <c r="E21" i="34" s="1"/>
  <c r="P20" i="32"/>
  <c r="S20" i="32" s="1"/>
  <c r="E20" i="34" s="1"/>
  <c r="P19" i="32"/>
  <c r="S19" i="32" s="1"/>
  <c r="E19" i="34" s="1"/>
  <c r="P16" i="32"/>
  <c r="S16" i="32" s="1"/>
  <c r="E16" i="34" s="1"/>
  <c r="P15" i="32"/>
  <c r="S15" i="32" s="1"/>
  <c r="E15" i="34" s="1"/>
  <c r="P14" i="32"/>
  <c r="P13" i="32"/>
  <c r="S13" i="32" s="1"/>
  <c r="G9" i="45" l="1"/>
  <c r="M10" i="45"/>
  <c r="M31" i="45" s="1"/>
  <c r="M38" i="45" s="1"/>
  <c r="S14" i="32"/>
  <c r="E14" i="34" s="1"/>
  <c r="E13" i="34"/>
  <c r="G14" i="5"/>
  <c r="G13" i="5"/>
  <c r="G53" i="5"/>
  <c r="G15" i="5"/>
  <c r="G29" i="5"/>
  <c r="G27" i="5"/>
  <c r="G31" i="5"/>
  <c r="G24" i="5"/>
  <c r="G20" i="5"/>
  <c r="G30" i="5"/>
  <c r="G28" i="5"/>
  <c r="P51" i="32"/>
  <c r="S51" i="32" s="1"/>
  <c r="E51" i="34" s="1"/>
  <c r="P33" i="32"/>
  <c r="P26" i="32"/>
  <c r="N10" i="45" l="1"/>
  <c r="N31" i="45" s="1"/>
  <c r="N38" i="45" s="1"/>
  <c r="G30" i="45"/>
  <c r="G25" i="5"/>
  <c r="S26" i="32"/>
  <c r="E26" i="34" s="1"/>
  <c r="E78" i="34" s="1"/>
  <c r="I25" i="49" s="1"/>
  <c r="G32" i="5"/>
  <c r="S33" i="32"/>
  <c r="E33" i="34" s="1"/>
  <c r="E75" i="34" s="1"/>
  <c r="I22" i="49" s="1"/>
  <c r="G51" i="5"/>
  <c r="G26" i="5"/>
  <c r="G33" i="5"/>
  <c r="G37" i="45" l="1"/>
  <c r="O10" i="45"/>
  <c r="O31" i="45" s="1"/>
  <c r="P31" i="45" s="1"/>
  <c r="P37" i="32"/>
  <c r="S37" i="32" s="1"/>
  <c r="E37" i="34" s="1"/>
  <c r="E77" i="34" s="1"/>
  <c r="I24" i="49" s="1"/>
  <c r="O11" i="32"/>
  <c r="N11" i="32"/>
  <c r="K11" i="32"/>
  <c r="F11" i="32"/>
  <c r="M11" i="32"/>
  <c r="I11" i="32"/>
  <c r="J11" i="32"/>
  <c r="G11" i="32"/>
  <c r="P8" i="32"/>
  <c r="S8" i="32" s="1"/>
  <c r="E8" i="34" s="1"/>
  <c r="P7" i="32"/>
  <c r="S7" i="32" s="1"/>
  <c r="E7" i="34" s="1"/>
  <c r="O38" i="45" l="1"/>
  <c r="D48" i="45" s="1"/>
  <c r="H9" i="45"/>
  <c r="G37" i="5"/>
  <c r="G8" i="5"/>
  <c r="L11" i="32"/>
  <c r="H11" i="32"/>
  <c r="E11" i="32"/>
  <c r="P9" i="32"/>
  <c r="S9" i="32" s="1"/>
  <c r="E9" i="34" s="1"/>
  <c r="H30" i="45" l="1"/>
  <c r="D69" i="45"/>
  <c r="D76" i="45" s="1"/>
  <c r="G9" i="5"/>
  <c r="P6" i="32"/>
  <c r="P35" i="32"/>
  <c r="S35" i="32" s="1"/>
  <c r="E35" i="34" s="1"/>
  <c r="E95" i="34" s="1"/>
  <c r="E92" i="34" l="1"/>
  <c r="E48" i="45"/>
  <c r="E69" i="45" s="1"/>
  <c r="E76" i="45" s="1"/>
  <c r="H37" i="45"/>
  <c r="G7" i="5"/>
  <c r="S6" i="32"/>
  <c r="G36" i="5"/>
  <c r="G34" i="5"/>
  <c r="G35" i="5"/>
  <c r="G6" i="5"/>
  <c r="E93" i="34" l="1"/>
  <c r="E76" i="34"/>
  <c r="I23" i="49" s="1"/>
  <c r="I9" i="45"/>
  <c r="F48" i="45"/>
  <c r="F69" i="45" s="1"/>
  <c r="F76" i="45" s="1"/>
  <c r="E6" i="34"/>
  <c r="I9" i="49" s="1"/>
  <c r="G157" i="50" s="1"/>
  <c r="P10" i="32"/>
  <c r="D11" i="32"/>
  <c r="G48" i="45" l="1"/>
  <c r="G69" i="45" s="1"/>
  <c r="G76" i="45" s="1"/>
  <c r="H48" i="45" s="1"/>
  <c r="I30" i="45"/>
  <c r="S10" i="32"/>
  <c r="G10" i="5"/>
  <c r="P11" i="32"/>
  <c r="I37" i="45" l="1"/>
  <c r="H69" i="45"/>
  <c r="E10" i="34"/>
  <c r="I10" i="49" s="1"/>
  <c r="I11" i="49" s="1"/>
  <c r="S11" i="32"/>
  <c r="E11" i="34" s="1"/>
  <c r="Q37" i="32"/>
  <c r="Q35" i="32"/>
  <c r="Q33" i="32"/>
  <c r="Q31" i="32"/>
  <c r="Q29" i="32"/>
  <c r="Q27" i="32"/>
  <c r="Q25" i="32"/>
  <c r="Q23" i="32"/>
  <c r="Q21" i="32"/>
  <c r="Q19" i="32"/>
  <c r="Q15" i="32"/>
  <c r="Q13" i="32"/>
  <c r="Q8" i="32"/>
  <c r="Q38" i="32"/>
  <c r="Q36" i="32"/>
  <c r="Q34" i="32"/>
  <c r="Q10" i="32"/>
  <c r="Q7" i="32"/>
  <c r="Q28" i="32"/>
  <c r="Q16" i="32"/>
  <c r="Q6" i="32"/>
  <c r="Q20" i="32"/>
  <c r="Q30" i="32"/>
  <c r="Q24" i="32"/>
  <c r="Q32" i="32"/>
  <c r="Q26" i="32"/>
  <c r="Q14" i="32"/>
  <c r="Q9" i="32"/>
  <c r="J9" i="45" l="1"/>
  <c r="H76" i="45"/>
  <c r="Q11" i="32"/>
  <c r="J30" i="45" l="1"/>
  <c r="I48" i="45"/>
  <c r="P18" i="32"/>
  <c r="S18" i="32" s="1"/>
  <c r="E18" i="34" s="1"/>
  <c r="E80" i="34" l="1"/>
  <c r="I26" i="49"/>
  <c r="I27" i="49" s="1"/>
  <c r="J37" i="45"/>
  <c r="I69" i="45"/>
  <c r="G19" i="5"/>
  <c r="Q18" i="32"/>
  <c r="K9" i="45" l="1"/>
  <c r="I76" i="45"/>
  <c r="C36" i="22"/>
  <c r="E34" i="22"/>
  <c r="E33" i="22"/>
  <c r="E32" i="22"/>
  <c r="E31" i="22"/>
  <c r="E30" i="22"/>
  <c r="E29" i="22"/>
  <c r="E28" i="22"/>
  <c r="E27" i="22"/>
  <c r="E26" i="22"/>
  <c r="E25" i="22"/>
  <c r="E24" i="22"/>
  <c r="E23" i="22"/>
  <c r="E22" i="22"/>
  <c r="E21" i="22"/>
  <c r="E20" i="22"/>
  <c r="E19" i="22"/>
  <c r="E18" i="22"/>
  <c r="E17" i="22"/>
  <c r="E16" i="22"/>
  <c r="E15" i="22"/>
  <c r="E36" i="22" s="1"/>
  <c r="C13" i="22"/>
  <c r="E12" i="22"/>
  <c r="E11" i="22"/>
  <c r="K30" i="45" l="1"/>
  <c r="J48" i="45"/>
  <c r="C38" i="22"/>
  <c r="E13" i="22"/>
  <c r="K37" i="45" l="1"/>
  <c r="J69" i="45"/>
  <c r="E38" i="22"/>
  <c r="L9" i="45" l="1"/>
  <c r="J76" i="45"/>
  <c r="A53" i="20"/>
  <c r="A51" i="20"/>
  <c r="A49" i="20"/>
  <c r="A47" i="20"/>
  <c r="A45" i="20"/>
  <c r="A51" i="18"/>
  <c r="A53" i="18"/>
  <c r="A49" i="18"/>
  <c r="A47" i="18"/>
  <c r="A45" i="18"/>
  <c r="L30" i="45" l="1"/>
  <c r="K48" i="45"/>
  <c r="P49" i="32"/>
  <c r="S49" i="32" s="1"/>
  <c r="E49" i="34" s="1"/>
  <c r="B53" i="20"/>
  <c r="H53" i="34" s="1"/>
  <c r="B51" i="20"/>
  <c r="B49" i="20"/>
  <c r="B47" i="20"/>
  <c r="B53" i="18"/>
  <c r="G53" i="34" s="1"/>
  <c r="B51" i="18"/>
  <c r="B49" i="18"/>
  <c r="G49" i="34" s="1"/>
  <c r="B47" i="18"/>
  <c r="G47" i="34" s="1"/>
  <c r="L37" i="45" l="1"/>
  <c r="K69" i="45"/>
  <c r="H49" i="34"/>
  <c r="H47" i="34"/>
  <c r="H51" i="34"/>
  <c r="G51" i="34"/>
  <c r="G49" i="5"/>
  <c r="G49" i="20"/>
  <c r="G51" i="20"/>
  <c r="G53" i="20"/>
  <c r="G47" i="20"/>
  <c r="M9" i="45" l="1"/>
  <c r="K76" i="45"/>
  <c r="P9" i="1"/>
  <c r="S9" i="1" s="1"/>
  <c r="D9" i="34" s="1"/>
  <c r="M30" i="45" l="1"/>
  <c r="L48" i="45"/>
  <c r="B53" i="5"/>
  <c r="F53" i="34" s="1"/>
  <c r="B51" i="5"/>
  <c r="F51" i="34" s="1"/>
  <c r="B49" i="5"/>
  <c r="F49" i="34" s="1"/>
  <c r="B47" i="5"/>
  <c r="F47" i="34" s="1"/>
  <c r="M37" i="45" l="1"/>
  <c r="L69" i="45"/>
  <c r="G47" i="18"/>
  <c r="G51" i="18"/>
  <c r="G49" i="18"/>
  <c r="G53" i="18"/>
  <c r="P26" i="1"/>
  <c r="N9" i="45" l="1"/>
  <c r="L76" i="45"/>
  <c r="S26" i="1"/>
  <c r="D26" i="34" s="1"/>
  <c r="D78" i="34" s="1"/>
  <c r="H25" i="49" s="1"/>
  <c r="N30" i="45" l="1"/>
  <c r="M48" i="45"/>
  <c r="P53" i="1"/>
  <c r="N37" i="45" l="1"/>
  <c r="M69" i="45"/>
  <c r="S53" i="1"/>
  <c r="D53" i="34" s="1"/>
  <c r="O9" i="45" l="1"/>
  <c r="M76" i="45"/>
  <c r="P35" i="1"/>
  <c r="O30" i="45" l="1"/>
  <c r="N48" i="45"/>
  <c r="S35" i="1"/>
  <c r="D35" i="34" s="1"/>
  <c r="D95" i="34" s="1"/>
  <c r="P28" i="1"/>
  <c r="P29" i="1"/>
  <c r="P30" i="1"/>
  <c r="P31" i="1"/>
  <c r="P32" i="1"/>
  <c r="P34" i="1"/>
  <c r="S34" i="1" s="1"/>
  <c r="D34" i="34" s="1"/>
  <c r="P36" i="1"/>
  <c r="D92" i="34" l="1"/>
  <c r="O37" i="45"/>
  <c r="P30" i="45"/>
  <c r="N69" i="45"/>
  <c r="S29" i="1"/>
  <c r="D29" i="34" s="1"/>
  <c r="S28" i="1"/>
  <c r="D28" i="34" s="1"/>
  <c r="S36" i="1"/>
  <c r="D36" i="34" s="1"/>
  <c r="S31" i="1"/>
  <c r="D31" i="34" s="1"/>
  <c r="S32" i="1"/>
  <c r="D32" i="34" s="1"/>
  <c r="S30" i="1"/>
  <c r="D30" i="34" s="1"/>
  <c r="D93" i="34" l="1"/>
  <c r="D76" i="34"/>
  <c r="H23" i="49" s="1"/>
  <c r="D47" i="45"/>
  <c r="N76" i="45"/>
  <c r="P33" i="1"/>
  <c r="D68" i="45" l="1"/>
  <c r="D75" i="45" s="1"/>
  <c r="O48" i="45"/>
  <c r="S33" i="1"/>
  <c r="D33" i="34" s="1"/>
  <c r="D75" i="34" s="1"/>
  <c r="H22" i="49" s="1"/>
  <c r="P37" i="1"/>
  <c r="E47" i="45" l="1"/>
  <c r="O69" i="45"/>
  <c r="C7" i="34"/>
  <c r="C8" i="34"/>
  <c r="C6" i="34"/>
  <c r="S37" i="1"/>
  <c r="D37" i="34" s="1"/>
  <c r="D77" i="34" s="1"/>
  <c r="H24" i="49" s="1"/>
  <c r="C10" i="32"/>
  <c r="A10" i="5" s="1"/>
  <c r="A10" i="18" s="1"/>
  <c r="A10" i="20" s="1"/>
  <c r="A8" i="5"/>
  <c r="A8" i="18" s="1"/>
  <c r="A8" i="20" s="1"/>
  <c r="E68" i="45" l="1"/>
  <c r="O76" i="45"/>
  <c r="P69" i="45"/>
  <c r="O11" i="1"/>
  <c r="K11" i="1"/>
  <c r="N11" i="1"/>
  <c r="M11" i="1"/>
  <c r="G11" i="1"/>
  <c r="J11" i="1"/>
  <c r="I11" i="1"/>
  <c r="F11" i="1"/>
  <c r="E11" i="1"/>
  <c r="L11" i="1"/>
  <c r="P49" i="1"/>
  <c r="S49" i="1" s="1"/>
  <c r="D49" i="34" s="1"/>
  <c r="P51" i="1"/>
  <c r="S51" i="1" s="1"/>
  <c r="D51" i="34" s="1"/>
  <c r="E75" i="45" l="1"/>
  <c r="D11" i="1"/>
  <c r="H11" i="1"/>
  <c r="F47" i="45" l="1"/>
  <c r="P10" i="1"/>
  <c r="F68" i="45" l="1"/>
  <c r="S10" i="1"/>
  <c r="D10" i="34" s="1"/>
  <c r="H10" i="49" s="1"/>
  <c r="F75" i="45" l="1"/>
  <c r="P18" i="1"/>
  <c r="P16" i="1"/>
  <c r="S16" i="1" s="1"/>
  <c r="D16" i="34" s="1"/>
  <c r="P15" i="1"/>
  <c r="P14" i="1"/>
  <c r="P13" i="1"/>
  <c r="S13" i="1" s="1"/>
  <c r="P23" i="1"/>
  <c r="P8" i="1"/>
  <c r="S8" i="1" s="1"/>
  <c r="D8" i="34" s="1"/>
  <c r="P7" i="1"/>
  <c r="S7" i="1" s="1"/>
  <c r="D7" i="34" s="1"/>
  <c r="P24" i="1"/>
  <c r="P6" i="1"/>
  <c r="S6" i="1" s="1"/>
  <c r="P27" i="1"/>
  <c r="P21" i="1"/>
  <c r="S21" i="1" s="1"/>
  <c r="D21" i="34" s="1"/>
  <c r="P25" i="1"/>
  <c r="S25" i="1" s="1"/>
  <c r="D25" i="34" s="1"/>
  <c r="P38" i="1"/>
  <c r="P20" i="1"/>
  <c r="P19" i="1"/>
  <c r="G47" i="45" l="1"/>
  <c r="S14" i="1"/>
  <c r="D14" i="34" s="1"/>
  <c r="D13" i="34"/>
  <c r="S15" i="1"/>
  <c r="D15" i="34" s="1"/>
  <c r="S38" i="1"/>
  <c r="D38" i="34" s="1"/>
  <c r="S11" i="1"/>
  <c r="D11" i="34" s="1"/>
  <c r="D6" i="34"/>
  <c r="H9" i="49" s="1"/>
  <c r="S24" i="1"/>
  <c r="D24" i="34" s="1"/>
  <c r="S20" i="1"/>
  <c r="D20" i="34" s="1"/>
  <c r="S19" i="1"/>
  <c r="D19" i="34" s="1"/>
  <c r="S18" i="1"/>
  <c r="D18" i="34" s="1"/>
  <c r="S27" i="1"/>
  <c r="D27" i="34" s="1"/>
  <c r="S23" i="1"/>
  <c r="D23" i="34" s="1"/>
  <c r="B29" i="5"/>
  <c r="F29" i="34" s="1"/>
  <c r="B30" i="5"/>
  <c r="F30" i="34" s="1"/>
  <c r="B31" i="5"/>
  <c r="F31" i="34" s="1"/>
  <c r="B32" i="5"/>
  <c r="F32" i="34" s="1"/>
  <c r="P11" i="1"/>
  <c r="Q9" i="1" s="1"/>
  <c r="H11" i="49" l="1"/>
  <c r="F157" i="50"/>
  <c r="G158" i="50" s="1"/>
  <c r="G68" i="45"/>
  <c r="G31" i="18"/>
  <c r="B31" i="18" s="1"/>
  <c r="G31" i="34" s="1"/>
  <c r="B34" i="5"/>
  <c r="F34" i="34" s="1"/>
  <c r="G30" i="18"/>
  <c r="B30" i="18" s="1"/>
  <c r="G30" i="34" s="1"/>
  <c r="B33" i="5"/>
  <c r="B35" i="5"/>
  <c r="F35" i="34" s="1"/>
  <c r="F95" i="34" s="1"/>
  <c r="Q26" i="1"/>
  <c r="Q15" i="1"/>
  <c r="Q21" i="1"/>
  <c r="Q20" i="1"/>
  <c r="Q16" i="1"/>
  <c r="Q35" i="1"/>
  <c r="Q34" i="1"/>
  <c r="Q28" i="1"/>
  <c r="Q31" i="1"/>
  <c r="Q32" i="1"/>
  <c r="Q29" i="1"/>
  <c r="Q30" i="1"/>
  <c r="Q36" i="1"/>
  <c r="Q37" i="1"/>
  <c r="Q33" i="1"/>
  <c r="Q19" i="1"/>
  <c r="Q18" i="1"/>
  <c r="Q38" i="1"/>
  <c r="Q24" i="1"/>
  <c r="Q23" i="1"/>
  <c r="Q13" i="1"/>
  <c r="Q14" i="1"/>
  <c r="Q25" i="1"/>
  <c r="Q27" i="1"/>
  <c r="Q6" i="1"/>
  <c r="Q8" i="1"/>
  <c r="Q7" i="1"/>
  <c r="Q10" i="1"/>
  <c r="D80" i="34" l="1"/>
  <c r="H26" i="49"/>
  <c r="H27" i="49" s="1"/>
  <c r="G75" i="45"/>
  <c r="F33" i="34"/>
  <c r="F75" i="34" s="1"/>
  <c r="J22" i="49" s="1"/>
  <c r="G32" i="18"/>
  <c r="B32" i="18" s="1"/>
  <c r="G34" i="18"/>
  <c r="B34" i="18" s="1"/>
  <c r="G34" i="34" s="1"/>
  <c r="G33" i="18"/>
  <c r="B33" i="18" s="1"/>
  <c r="B25" i="5"/>
  <c r="F25" i="34" s="1"/>
  <c r="B10" i="5"/>
  <c r="F10" i="34" s="1"/>
  <c r="J10" i="49" s="1"/>
  <c r="B28" i="5"/>
  <c r="Q11" i="1"/>
  <c r="H47" i="45" l="1"/>
  <c r="G32" i="34"/>
  <c r="G29" i="18"/>
  <c r="B29" i="18" s="1"/>
  <c r="G29" i="34" s="1"/>
  <c r="F28" i="34"/>
  <c r="G33" i="34"/>
  <c r="G75" i="34" s="1"/>
  <c r="K22" i="49" s="1"/>
  <c r="G10" i="18"/>
  <c r="B10" i="18" s="1"/>
  <c r="G10" i="34" s="1"/>
  <c r="K10" i="49" s="1"/>
  <c r="G31" i="20"/>
  <c r="B31" i="20" s="1"/>
  <c r="G30" i="20"/>
  <c r="B30" i="20" s="1"/>
  <c r="G32" i="20"/>
  <c r="B32" i="20" s="1"/>
  <c r="B20" i="5"/>
  <c r="B6" i="5"/>
  <c r="F6" i="34" s="1"/>
  <c r="B19" i="5"/>
  <c r="F19" i="34" s="1"/>
  <c r="B7" i="5"/>
  <c r="B9" i="5"/>
  <c r="B8" i="5"/>
  <c r="B15" i="5"/>
  <c r="F15" i="34" s="1"/>
  <c r="B27" i="5"/>
  <c r="B24" i="5"/>
  <c r="F24" i="34" s="1"/>
  <c r="B26" i="5"/>
  <c r="G33" i="20"/>
  <c r="B33" i="20" s="1"/>
  <c r="H33" i="34" s="1"/>
  <c r="H75" i="34" s="1"/>
  <c r="L22" i="49" s="1"/>
  <c r="B37" i="5"/>
  <c r="B36" i="5"/>
  <c r="B13" i="5"/>
  <c r="F13" i="34" s="1"/>
  <c r="B14" i="5"/>
  <c r="F14" i="34" s="1"/>
  <c r="H68" i="45" l="1"/>
  <c r="H31" i="34"/>
  <c r="F27" i="34"/>
  <c r="H32" i="34"/>
  <c r="H30" i="34"/>
  <c r="G35" i="18"/>
  <c r="B35" i="18" s="1"/>
  <c r="F36" i="34"/>
  <c r="F37" i="34"/>
  <c r="F77" i="34" s="1"/>
  <c r="J24" i="49" s="1"/>
  <c r="F26" i="34"/>
  <c r="F78" i="34" s="1"/>
  <c r="J25" i="49" s="1"/>
  <c r="F20" i="34"/>
  <c r="G7" i="18"/>
  <c r="B7" i="18" s="1"/>
  <c r="G7" i="34" s="1"/>
  <c r="F7" i="34"/>
  <c r="G9" i="18"/>
  <c r="B9" i="18" s="1"/>
  <c r="G9" i="34" s="1"/>
  <c r="F9" i="34"/>
  <c r="G8" i="18"/>
  <c r="B8" i="18" s="1"/>
  <c r="G8" i="34" s="1"/>
  <c r="F8" i="34"/>
  <c r="G6" i="18"/>
  <c r="B6" i="18" s="1"/>
  <c r="G6" i="34" s="1"/>
  <c r="G34" i="20"/>
  <c r="B34" i="20" s="1"/>
  <c r="G25" i="18"/>
  <c r="B25" i="18" s="1"/>
  <c r="G28" i="18"/>
  <c r="B28" i="18" s="1"/>
  <c r="G27" i="18"/>
  <c r="B27" i="18" s="1"/>
  <c r="G11" i="5"/>
  <c r="G26" i="18"/>
  <c r="B26" i="18" s="1"/>
  <c r="G14" i="18"/>
  <c r="B14" i="18" s="1"/>
  <c r="G14" i="34" s="1"/>
  <c r="G13" i="18"/>
  <c r="B13" i="18" s="1"/>
  <c r="G13" i="34" s="1"/>
  <c r="G36" i="18"/>
  <c r="B36" i="18" s="1"/>
  <c r="G10" i="20"/>
  <c r="B11" i="5"/>
  <c r="B58" i="5" s="1"/>
  <c r="H6" i="5" l="1"/>
  <c r="B59" i="5"/>
  <c r="B60" i="5" s="1"/>
  <c r="E58" i="5" s="1"/>
  <c r="J9" i="49"/>
  <c r="K9" i="49"/>
  <c r="H75" i="45"/>
  <c r="G35" i="34"/>
  <c r="G95" i="34" s="1"/>
  <c r="G25" i="34"/>
  <c r="G26" i="34"/>
  <c r="G78" i="34" s="1"/>
  <c r="K25" i="49" s="1"/>
  <c r="G35" i="20"/>
  <c r="B35" i="20" s="1"/>
  <c r="H35" i="34" s="1"/>
  <c r="H95" i="34" s="1"/>
  <c r="G36" i="34"/>
  <c r="G27" i="34"/>
  <c r="G28" i="34"/>
  <c r="G8" i="20"/>
  <c r="B8" i="20" s="1"/>
  <c r="H34" i="34"/>
  <c r="G7" i="20"/>
  <c r="B7" i="20" s="1"/>
  <c r="H7" i="34" s="1"/>
  <c r="G9" i="20"/>
  <c r="B9" i="20" s="1"/>
  <c r="H9" i="34" s="1"/>
  <c r="C15" i="5"/>
  <c r="F11" i="34"/>
  <c r="G28" i="20"/>
  <c r="B28" i="20" s="1"/>
  <c r="G29" i="20"/>
  <c r="B29" i="20" s="1"/>
  <c r="G27" i="20"/>
  <c r="B27" i="20" s="1"/>
  <c r="G26" i="20"/>
  <c r="B26" i="20" s="1"/>
  <c r="H26" i="5"/>
  <c r="H29" i="5"/>
  <c r="H20" i="5"/>
  <c r="H28" i="5"/>
  <c r="H31" i="5"/>
  <c r="H25" i="5"/>
  <c r="H24" i="5"/>
  <c r="H34" i="5"/>
  <c r="H9" i="5"/>
  <c r="H15" i="5"/>
  <c r="H19" i="5"/>
  <c r="H8" i="5"/>
  <c r="H33" i="5"/>
  <c r="H27" i="5"/>
  <c r="H13" i="5"/>
  <c r="H35" i="5"/>
  <c r="H10" i="5"/>
  <c r="H32" i="5"/>
  <c r="H37" i="5"/>
  <c r="H7" i="5"/>
  <c r="H30" i="5"/>
  <c r="H36" i="5"/>
  <c r="H14" i="5"/>
  <c r="G13" i="20"/>
  <c r="B13" i="20" s="1"/>
  <c r="B10" i="20"/>
  <c r="G11" i="18"/>
  <c r="C6" i="5"/>
  <c r="C13" i="5"/>
  <c r="C25" i="5"/>
  <c r="C31" i="5"/>
  <c r="C35" i="5"/>
  <c r="C28" i="5"/>
  <c r="C9" i="5"/>
  <c r="C34" i="5"/>
  <c r="C37" i="5"/>
  <c r="C30" i="5"/>
  <c r="C27" i="5"/>
  <c r="C20" i="5"/>
  <c r="C7" i="5"/>
  <c r="C26" i="5"/>
  <c r="C32" i="5"/>
  <c r="C29" i="5"/>
  <c r="C19" i="5"/>
  <c r="C8" i="5"/>
  <c r="C33" i="5"/>
  <c r="C24" i="5"/>
  <c r="C36" i="5"/>
  <c r="C10" i="5"/>
  <c r="C14" i="5"/>
  <c r="F88" i="34" l="1"/>
  <c r="F63" i="34" s="1"/>
  <c r="E59" i="18"/>
  <c r="K11" i="49"/>
  <c r="I157" i="50"/>
  <c r="J11" i="49"/>
  <c r="H157" i="50"/>
  <c r="H158" i="50" s="1"/>
  <c r="H6" i="18"/>
  <c r="B59" i="18"/>
  <c r="I47" i="45"/>
  <c r="H13" i="34"/>
  <c r="H8" i="34"/>
  <c r="H27" i="34"/>
  <c r="H29" i="34"/>
  <c r="H28" i="34"/>
  <c r="H26" i="34"/>
  <c r="H78" i="34" s="1"/>
  <c r="L25" i="49" s="1"/>
  <c r="H10" i="34"/>
  <c r="L10" i="49" s="1"/>
  <c r="H11" i="5"/>
  <c r="H10" i="18"/>
  <c r="H33" i="18"/>
  <c r="H32" i="18"/>
  <c r="H34" i="18"/>
  <c r="H31" i="18"/>
  <c r="H29" i="18"/>
  <c r="H13" i="18"/>
  <c r="H28" i="18"/>
  <c r="H14" i="18"/>
  <c r="H25" i="18"/>
  <c r="H27" i="18"/>
  <c r="H35" i="18"/>
  <c r="H36" i="18"/>
  <c r="H26" i="18"/>
  <c r="H30" i="18"/>
  <c r="H9" i="18"/>
  <c r="H7" i="18"/>
  <c r="H8" i="18"/>
  <c r="G6" i="20"/>
  <c r="B11" i="18"/>
  <c r="C11" i="5"/>
  <c r="F91" i="34" l="1"/>
  <c r="I158" i="50"/>
  <c r="G11" i="34"/>
  <c r="B58" i="18"/>
  <c r="B60" i="18" s="1"/>
  <c r="E58" i="18" s="1"/>
  <c r="I68" i="45"/>
  <c r="H11" i="18"/>
  <c r="C32" i="18"/>
  <c r="C27" i="18"/>
  <c r="C10" i="18"/>
  <c r="C33" i="18"/>
  <c r="C28" i="18"/>
  <c r="C8" i="18"/>
  <c r="C34" i="18"/>
  <c r="C6" i="18"/>
  <c r="C29" i="18"/>
  <c r="C13" i="18"/>
  <c r="C35" i="18"/>
  <c r="C30" i="18"/>
  <c r="C14" i="18"/>
  <c r="C25" i="18"/>
  <c r="C9" i="18"/>
  <c r="C36" i="18"/>
  <c r="C31" i="18"/>
  <c r="C26" i="18"/>
  <c r="C7" i="18"/>
  <c r="G11" i="20"/>
  <c r="B59" i="20" s="1"/>
  <c r="B6" i="20"/>
  <c r="F92" i="34" l="1"/>
  <c r="F72" i="34"/>
  <c r="J15" i="49" s="1"/>
  <c r="G88" i="34"/>
  <c r="E59" i="20"/>
  <c r="I75" i="45"/>
  <c r="H6" i="34"/>
  <c r="L9" i="49" s="1"/>
  <c r="H26" i="20"/>
  <c r="H32" i="20"/>
  <c r="H35" i="20"/>
  <c r="H13" i="20"/>
  <c r="H27" i="20"/>
  <c r="H29" i="20"/>
  <c r="H33" i="20"/>
  <c r="H34" i="20"/>
  <c r="H31" i="20"/>
  <c r="H30" i="20"/>
  <c r="H28" i="20"/>
  <c r="H9" i="20"/>
  <c r="H8" i="20"/>
  <c r="H7" i="20"/>
  <c r="H10" i="20"/>
  <c r="C11" i="18"/>
  <c r="H6" i="20"/>
  <c r="B11" i="20"/>
  <c r="F76" i="34" l="1"/>
  <c r="J23" i="49" s="1"/>
  <c r="F93" i="34"/>
  <c r="G91" i="34"/>
  <c r="G72" i="34" s="1"/>
  <c r="K15" i="49" s="1"/>
  <c r="G63" i="34"/>
  <c r="L11" i="49"/>
  <c r="J157" i="50"/>
  <c r="J158" i="50" s="1"/>
  <c r="H11" i="34"/>
  <c r="B58" i="20"/>
  <c r="B60" i="20" s="1"/>
  <c r="E58" i="20" s="1"/>
  <c r="H88" i="34" s="1"/>
  <c r="J47" i="45"/>
  <c r="H11" i="20"/>
  <c r="C6" i="20"/>
  <c r="C35" i="20"/>
  <c r="C31" i="20"/>
  <c r="C10" i="20"/>
  <c r="C29" i="20"/>
  <c r="C13" i="20"/>
  <c r="C9" i="20"/>
  <c r="C27" i="20"/>
  <c r="C32" i="20"/>
  <c r="C28" i="20"/>
  <c r="C33" i="20"/>
  <c r="C7" i="20"/>
  <c r="C34" i="20"/>
  <c r="C30" i="20"/>
  <c r="C8" i="20"/>
  <c r="C26" i="20"/>
  <c r="G92" i="34" l="1"/>
  <c r="G76" i="34" s="1"/>
  <c r="K23" i="49" s="1"/>
  <c r="H91" i="34"/>
  <c r="H92" i="34" s="1"/>
  <c r="H76" i="34" s="1"/>
  <c r="L23" i="49" s="1"/>
  <c r="H63" i="34"/>
  <c r="G93" i="34"/>
  <c r="J68" i="45"/>
  <c r="C11" i="20"/>
  <c r="H72" i="34" l="1"/>
  <c r="L15" i="49" s="1"/>
  <c r="H93" i="34"/>
  <c r="J75" i="45"/>
  <c r="K47" i="45" l="1"/>
  <c r="K68" i="45" l="1"/>
  <c r="K75" i="45" l="1"/>
  <c r="G18" i="5"/>
  <c r="B18" i="5" s="1"/>
  <c r="G16" i="5"/>
  <c r="L47" i="45" l="1"/>
  <c r="G19" i="18"/>
  <c r="B19" i="18" s="1"/>
  <c r="G19" i="34" s="1"/>
  <c r="F18" i="34"/>
  <c r="H18" i="5"/>
  <c r="B16" i="5"/>
  <c r="H16" i="5"/>
  <c r="G18" i="18"/>
  <c r="C18" i="5"/>
  <c r="L68" i="45" l="1"/>
  <c r="H19" i="18"/>
  <c r="G15" i="18"/>
  <c r="H15" i="18" s="1"/>
  <c r="F16" i="34"/>
  <c r="C19" i="18"/>
  <c r="G16" i="18"/>
  <c r="C16" i="5"/>
  <c r="B18" i="18"/>
  <c r="G18" i="34" s="1"/>
  <c r="H18" i="18"/>
  <c r="L75" i="45" l="1"/>
  <c r="B15" i="18"/>
  <c r="G15" i="34" s="1"/>
  <c r="G14" i="20"/>
  <c r="B14" i="20" s="1"/>
  <c r="H14" i="34" s="1"/>
  <c r="C15" i="18"/>
  <c r="B16" i="18"/>
  <c r="H16" i="18"/>
  <c r="C18" i="18"/>
  <c r="M47" i="45" l="1"/>
  <c r="H14" i="20"/>
  <c r="G15" i="20"/>
  <c r="B15" i="20" s="1"/>
  <c r="H15" i="34" s="1"/>
  <c r="G16" i="34"/>
  <c r="G18" i="20"/>
  <c r="H18" i="20" s="1"/>
  <c r="C14" i="20"/>
  <c r="H15" i="20"/>
  <c r="G16" i="20"/>
  <c r="C16" i="18"/>
  <c r="M68" i="45" l="1"/>
  <c r="B18" i="20"/>
  <c r="H18" i="34" s="1"/>
  <c r="C15" i="20"/>
  <c r="B16" i="20"/>
  <c r="H16" i="34" s="1"/>
  <c r="H16" i="20"/>
  <c r="M75" i="45" l="1"/>
  <c r="C18" i="20"/>
  <c r="C16" i="20"/>
  <c r="N47" i="45" l="1"/>
  <c r="S5" i="1"/>
  <c r="N68" i="45" l="1"/>
  <c r="D5" i="34"/>
  <c r="N75" i="45" l="1"/>
  <c r="O47" i="45" l="1"/>
  <c r="O68" i="45" l="1"/>
  <c r="P68" i="45" l="1"/>
  <c r="O75" i="45"/>
  <c r="P45" i="1" l="1"/>
  <c r="S45" i="1" l="1"/>
  <c r="D45" i="34" s="1"/>
  <c r="P22" i="1" l="1"/>
  <c r="S22" i="1" s="1"/>
  <c r="D22" i="34" l="1"/>
  <c r="D82" i="34" s="1"/>
  <c r="Q22" i="1"/>
  <c r="H33" i="49" l="1"/>
  <c r="P45" i="32" l="1"/>
  <c r="S45" i="32" s="1"/>
  <c r="E45" i="34" s="1"/>
  <c r="G45" i="5" l="1"/>
  <c r="E45" i="5" s="1"/>
  <c r="B45" i="5" s="1"/>
  <c r="F45" i="34" s="1"/>
  <c r="P22" i="32"/>
  <c r="S22" i="32" s="1"/>
  <c r="E22" i="34" l="1"/>
  <c r="E82" i="34" s="1"/>
  <c r="G23" i="5"/>
  <c r="B23" i="5" s="1"/>
  <c r="G21" i="5"/>
  <c r="G45" i="18"/>
  <c r="E45" i="18" s="1"/>
  <c r="B45" i="18" s="1"/>
  <c r="G45" i="34" s="1"/>
  <c r="Q22" i="32"/>
  <c r="G22" i="5"/>
  <c r="I33" i="49" l="1"/>
  <c r="G24" i="18"/>
  <c r="H24" i="18" s="1"/>
  <c r="F23" i="34"/>
  <c r="H23" i="5"/>
  <c r="B38" i="5"/>
  <c r="H38" i="5"/>
  <c r="B21" i="5"/>
  <c r="H21" i="5"/>
  <c r="G23" i="18"/>
  <c r="C23" i="5"/>
  <c r="H22" i="5"/>
  <c r="B22" i="5"/>
  <c r="F22" i="34" s="1"/>
  <c r="F82" i="34" s="1"/>
  <c r="J33" i="49" s="1"/>
  <c r="G45" i="20"/>
  <c r="E45" i="20" s="1"/>
  <c r="B45" i="20" s="1"/>
  <c r="H45" i="34" s="1"/>
  <c r="B24" i="18" l="1"/>
  <c r="G24" i="34" s="1"/>
  <c r="G25" i="20"/>
  <c r="H25" i="20" s="1"/>
  <c r="G20" i="18"/>
  <c r="B20" i="18" s="1"/>
  <c r="F21" i="34"/>
  <c r="G37" i="18"/>
  <c r="B37" i="18" s="1"/>
  <c r="F38" i="34"/>
  <c r="B25" i="20"/>
  <c r="H25" i="34" s="1"/>
  <c r="H20" i="18"/>
  <c r="G24" i="20"/>
  <c r="C24" i="18"/>
  <c r="G21" i="18"/>
  <c r="C21" i="5"/>
  <c r="C38" i="5"/>
  <c r="B23" i="18"/>
  <c r="G23" i="34" s="1"/>
  <c r="H23" i="18"/>
  <c r="C22" i="5"/>
  <c r="G22" i="18"/>
  <c r="H37" i="18" l="1"/>
  <c r="G36" i="20"/>
  <c r="H36" i="20" s="1"/>
  <c r="G37" i="34"/>
  <c r="G77" i="34" s="1"/>
  <c r="K24" i="49" s="1"/>
  <c r="G19" i="20"/>
  <c r="H19" i="20" s="1"/>
  <c r="G20" i="34"/>
  <c r="G38" i="18"/>
  <c r="H38" i="18" s="1"/>
  <c r="C25" i="20"/>
  <c r="C20" i="18"/>
  <c r="G37" i="20"/>
  <c r="C37" i="18"/>
  <c r="B24" i="20"/>
  <c r="H24" i="34" s="1"/>
  <c r="H24" i="20"/>
  <c r="B21" i="18"/>
  <c r="H21" i="18"/>
  <c r="C23" i="18"/>
  <c r="H22" i="18"/>
  <c r="B22" i="18"/>
  <c r="F80" i="34" l="1"/>
  <c r="J26" i="49"/>
  <c r="J27" i="49" s="1"/>
  <c r="B19" i="20"/>
  <c r="H19" i="34" s="1"/>
  <c r="B36" i="20"/>
  <c r="H36" i="34" s="1"/>
  <c r="G20" i="20"/>
  <c r="H20" i="20" s="1"/>
  <c r="G21" i="34"/>
  <c r="B38" i="18"/>
  <c r="G38" i="34" s="1"/>
  <c r="G23" i="20"/>
  <c r="B23" i="20" s="1"/>
  <c r="H23" i="34" s="1"/>
  <c r="G22" i="34"/>
  <c r="G82" i="34" s="1"/>
  <c r="K33" i="49" s="1"/>
  <c r="B37" i="20"/>
  <c r="H37" i="34" s="1"/>
  <c r="H77" i="34" s="1"/>
  <c r="L24" i="49" s="1"/>
  <c r="H37" i="20"/>
  <c r="C24" i="20"/>
  <c r="G21" i="20"/>
  <c r="C21" i="18"/>
  <c r="C22" i="18"/>
  <c r="G22" i="20"/>
  <c r="C19" i="20" l="1"/>
  <c r="C38" i="18"/>
  <c r="C36" i="20"/>
  <c r="B20" i="20"/>
  <c r="H20" i="34" s="1"/>
  <c r="H23" i="20"/>
  <c r="G38" i="20"/>
  <c r="B38" i="20" s="1"/>
  <c r="H38" i="34" s="1"/>
  <c r="C37" i="20"/>
  <c r="B21" i="20"/>
  <c r="H21" i="34" s="1"/>
  <c r="H21" i="20"/>
  <c r="C23" i="20"/>
  <c r="H22" i="20"/>
  <c r="B22" i="20"/>
  <c r="H22" i="34" s="1"/>
  <c r="H82" i="34" s="1"/>
  <c r="L33" i="49" s="1"/>
  <c r="G80" i="34" l="1"/>
  <c r="K26" i="49"/>
  <c r="K27" i="49" s="1"/>
  <c r="C20" i="20"/>
  <c r="H38" i="20"/>
  <c r="C38" i="20"/>
  <c r="C21" i="20"/>
  <c r="C22" i="20"/>
  <c r="H80" i="34" l="1"/>
  <c r="L26" i="49"/>
  <c r="L27" i="49" s="1"/>
  <c r="G38" i="5" l="1"/>
  <c r="R17" i="46"/>
  <c r="T17" i="46" s="1"/>
  <c r="W17" i="46" s="1"/>
  <c r="Q63" i="45" s="1"/>
  <c r="R19" i="46"/>
  <c r="W45" i="46"/>
  <c r="T19" i="46" l="1"/>
  <c r="U17" i="46"/>
  <c r="V17" i="46" l="1"/>
  <c r="U19" i="46"/>
  <c r="N63" i="45"/>
  <c r="N65" i="45" s="1"/>
  <c r="N17" i="32" s="1"/>
  <c r="N39" i="32" s="1"/>
  <c r="J63" i="45"/>
  <c r="J65" i="45" s="1"/>
  <c r="J17" i="32" s="1"/>
  <c r="J39" i="32" s="1"/>
  <c r="F63" i="45"/>
  <c r="F65" i="45" s="1"/>
  <c r="F17" i="32" s="1"/>
  <c r="F39" i="32" s="1"/>
  <c r="H63" i="45"/>
  <c r="H65" i="45" s="1"/>
  <c r="H17" i="32" s="1"/>
  <c r="H39" i="32" s="1"/>
  <c r="D63" i="45"/>
  <c r="M63" i="45"/>
  <c r="M65" i="45" s="1"/>
  <c r="M17" i="32" s="1"/>
  <c r="M39" i="32" s="1"/>
  <c r="I63" i="45"/>
  <c r="I65" i="45" s="1"/>
  <c r="I17" i="32" s="1"/>
  <c r="I39" i="32" s="1"/>
  <c r="E63" i="45"/>
  <c r="E65" i="45" s="1"/>
  <c r="E17" i="32" s="1"/>
  <c r="E39" i="32" s="1"/>
  <c r="G63" i="45"/>
  <c r="G65" i="45" s="1"/>
  <c r="G17" i="32" s="1"/>
  <c r="G39" i="32" s="1"/>
  <c r="O63" i="45"/>
  <c r="O65" i="45" s="1"/>
  <c r="O17" i="32" s="1"/>
  <c r="O39" i="32" s="1"/>
  <c r="L63" i="45"/>
  <c r="L65" i="45" s="1"/>
  <c r="L17" i="32" s="1"/>
  <c r="L39" i="32" s="1"/>
  <c r="K63" i="45"/>
  <c r="K65" i="45" s="1"/>
  <c r="K17" i="32" s="1"/>
  <c r="K39" i="32" s="1"/>
  <c r="K41" i="32" l="1"/>
  <c r="K42" i="32" s="1"/>
  <c r="K40" i="32"/>
  <c r="O40" i="32"/>
  <c r="O41" i="32"/>
  <c r="O42" i="32" s="1"/>
  <c r="M41" i="32"/>
  <c r="M42" i="32" s="1"/>
  <c r="M40" i="32"/>
  <c r="F40" i="32"/>
  <c r="F41" i="32"/>
  <c r="F42" i="32" s="1"/>
  <c r="I40" i="32"/>
  <c r="I41" i="32"/>
  <c r="I42" i="32" s="1"/>
  <c r="J41" i="32"/>
  <c r="J42" i="32" s="1"/>
  <c r="J40" i="32"/>
  <c r="L41" i="32"/>
  <c r="L42" i="32" s="1"/>
  <c r="L40" i="32"/>
  <c r="G40" i="32"/>
  <c r="G41" i="32"/>
  <c r="G42" i="32" s="1"/>
  <c r="E41" i="32"/>
  <c r="E42" i="32" s="1"/>
  <c r="E40" i="32"/>
  <c r="D77" i="45"/>
  <c r="P63" i="45"/>
  <c r="D65" i="45"/>
  <c r="H40" i="32"/>
  <c r="H41" i="32"/>
  <c r="H42" i="32" s="1"/>
  <c r="N41" i="32"/>
  <c r="N42" i="32" s="1"/>
  <c r="N40" i="32"/>
  <c r="E49" i="45" l="1"/>
  <c r="P65" i="45"/>
  <c r="D17" i="32"/>
  <c r="P17" i="32" l="1"/>
  <c r="D39" i="32"/>
  <c r="E70" i="45"/>
  <c r="E77" i="45" l="1"/>
  <c r="D40" i="32"/>
  <c r="D41" i="32"/>
  <c r="P39" i="32"/>
  <c r="P40" i="32" s="1"/>
  <c r="G17" i="5"/>
  <c r="S17" i="32"/>
  <c r="Q17" i="32"/>
  <c r="Q39" i="32" s="1"/>
  <c r="Q41" i="32" s="1"/>
  <c r="G39" i="5" l="1"/>
  <c r="G41" i="5" s="1"/>
  <c r="H41" i="5" s="1"/>
  <c r="H17" i="5"/>
  <c r="H39" i="5" s="1"/>
  <c r="B17" i="5"/>
  <c r="D42" i="32"/>
  <c r="P41" i="32"/>
  <c r="P42" i="32" s="1"/>
  <c r="E17" i="34"/>
  <c r="S39" i="32"/>
  <c r="F49" i="45"/>
  <c r="F70" i="45" l="1"/>
  <c r="G17" i="18"/>
  <c r="C17" i="5"/>
  <c r="C39" i="5" s="1"/>
  <c r="B39" i="5"/>
  <c r="F17" i="34"/>
  <c r="E71" i="34"/>
  <c r="E73" i="34" s="1"/>
  <c r="E84" i="34" s="1"/>
  <c r="I14" i="49"/>
  <c r="I16" i="49" s="1"/>
  <c r="I18" i="49" s="1"/>
  <c r="S41" i="32"/>
  <c r="S40" i="32"/>
  <c r="E40" i="34" s="1"/>
  <c r="E85" i="34" l="1"/>
  <c r="F71" i="34"/>
  <c r="F73" i="34" s="1"/>
  <c r="F84" i="34" s="1"/>
  <c r="F85" i="34" s="1"/>
  <c r="J14" i="49"/>
  <c r="J16" i="49" s="1"/>
  <c r="J18" i="49" s="1"/>
  <c r="S42" i="32"/>
  <c r="E42" i="34" s="1"/>
  <c r="E41" i="34"/>
  <c r="I29" i="49"/>
  <c r="I19" i="49"/>
  <c r="G166" i="50" s="1"/>
  <c r="B41" i="5"/>
  <c r="G39" i="18"/>
  <c r="G41" i="18" s="1"/>
  <c r="H41" i="18" s="1"/>
  <c r="B17" i="18"/>
  <c r="H17" i="18"/>
  <c r="H39" i="18" s="1"/>
  <c r="F77" i="45"/>
  <c r="G49" i="45" l="1"/>
  <c r="C17" i="18"/>
  <c r="C39" i="18" s="1"/>
  <c r="G17" i="34"/>
  <c r="G17" i="20"/>
  <c r="B39" i="18"/>
  <c r="G160" i="50"/>
  <c r="I35" i="49"/>
  <c r="I30" i="49"/>
  <c r="G168" i="50" s="1"/>
  <c r="C41" i="5"/>
  <c r="F42" i="34" s="1"/>
  <c r="F41" i="34"/>
  <c r="E57" i="34"/>
  <c r="G177" i="50" s="1"/>
  <c r="I44" i="49"/>
  <c r="J20" i="49"/>
  <c r="J29" i="49"/>
  <c r="J19" i="49"/>
  <c r="H166" i="50" s="1"/>
  <c r="J30" i="49" l="1"/>
  <c r="H168" i="50" s="1"/>
  <c r="J31" i="49"/>
  <c r="C9" i="51"/>
  <c r="E9" i="51" s="1"/>
  <c r="J35" i="49"/>
  <c r="H160" i="50"/>
  <c r="H161" i="50" s="1"/>
  <c r="F57" i="34"/>
  <c r="H177" i="50" s="1"/>
  <c r="J44" i="49"/>
  <c r="I45" i="49"/>
  <c r="G71" i="34"/>
  <c r="G73" i="34" s="1"/>
  <c r="G84" i="34" s="1"/>
  <c r="K14" i="49"/>
  <c r="K16" i="49" s="1"/>
  <c r="K18" i="49" s="1"/>
  <c r="B17" i="20"/>
  <c r="H17" i="20"/>
  <c r="H39" i="20" s="1"/>
  <c r="G39" i="20"/>
  <c r="G41" i="20" s="1"/>
  <c r="H41" i="20" s="1"/>
  <c r="G70" i="45"/>
  <c r="B41" i="18"/>
  <c r="G85" i="34" l="1"/>
  <c r="C41" i="18"/>
  <c r="G42" i="34" s="1"/>
  <c r="G41" i="34"/>
  <c r="G77" i="45"/>
  <c r="H17" i="34"/>
  <c r="C17" i="20"/>
  <c r="C39" i="20" s="1"/>
  <c r="B39" i="20"/>
  <c r="K19" i="49"/>
  <c r="I166" i="50" s="1"/>
  <c r="K20" i="49"/>
  <c r="K29" i="49"/>
  <c r="J36" i="49"/>
  <c r="J41" i="49"/>
  <c r="J45" i="49"/>
  <c r="F188" i="50"/>
  <c r="H163" i="50" l="1"/>
  <c r="B41" i="20"/>
  <c r="C10" i="51"/>
  <c r="E10" i="51" s="1"/>
  <c r="I160" i="50"/>
  <c r="I161" i="50" s="1"/>
  <c r="K30" i="49"/>
  <c r="I168" i="50" s="1"/>
  <c r="K35" i="49"/>
  <c r="K31" i="49"/>
  <c r="L14" i="49"/>
  <c r="L16" i="49" s="1"/>
  <c r="L18" i="49" s="1"/>
  <c r="H71" i="34"/>
  <c r="H73" i="34" s="1"/>
  <c r="H84" i="34" s="1"/>
  <c r="F192" i="50"/>
  <c r="H49" i="45"/>
  <c r="G57" i="34"/>
  <c r="I177" i="50" s="1"/>
  <c r="K44" i="49"/>
  <c r="H41" i="34" l="1"/>
  <c r="C41" i="20"/>
  <c r="H42" i="34" s="1"/>
  <c r="L29" i="49"/>
  <c r="L20" i="49"/>
  <c r="L19" i="49"/>
  <c r="J166" i="50" s="1"/>
  <c r="K41" i="49"/>
  <c r="K36" i="49"/>
  <c r="K45" i="49"/>
  <c r="H85" i="34"/>
  <c r="H70" i="45"/>
  <c r="G188" i="50"/>
  <c r="G192" i="50" l="1"/>
  <c r="I163" i="50"/>
  <c r="I164" i="50" s="1"/>
  <c r="K42" i="49"/>
  <c r="H77" i="45"/>
  <c r="L30" i="49"/>
  <c r="J168" i="50" s="1"/>
  <c r="L35" i="49"/>
  <c r="J160" i="50"/>
  <c r="J161" i="50" s="1"/>
  <c r="C11" i="51"/>
  <c r="E11" i="51" s="1"/>
  <c r="L31" i="49"/>
  <c r="L44" i="49"/>
  <c r="H57" i="34"/>
  <c r="J177" i="50" s="1"/>
  <c r="L45" i="49" l="1"/>
  <c r="L41" i="49"/>
  <c r="L36" i="49"/>
  <c r="I49" i="45"/>
  <c r="H188" i="50"/>
  <c r="E13" i="51"/>
  <c r="E16" i="51" s="1"/>
  <c r="H192" i="50" l="1"/>
  <c r="I188" i="50"/>
  <c r="I70" i="45"/>
  <c r="J163" i="50"/>
  <c r="J164" i="50" s="1"/>
  <c r="L42" i="49"/>
  <c r="I77" i="45" l="1"/>
  <c r="I194" i="50"/>
  <c r="I196" i="50" s="1"/>
  <c r="I192" i="50"/>
  <c r="J49" i="45" l="1"/>
  <c r="J70" i="45" l="1"/>
  <c r="J77" i="45" l="1"/>
  <c r="K49" i="45" l="1"/>
  <c r="K70" i="45" l="1"/>
  <c r="K77" i="45" l="1"/>
  <c r="L49" i="45" l="1"/>
  <c r="L70" i="45" l="1"/>
  <c r="L77" i="45" l="1"/>
  <c r="M49" i="45" l="1"/>
  <c r="M70" i="45" l="1"/>
  <c r="M77" i="45" l="1"/>
  <c r="N49" i="45" l="1"/>
  <c r="N70" i="45" l="1"/>
  <c r="N77" i="45" l="1"/>
  <c r="O49" i="45" l="1"/>
  <c r="O70" i="45" l="1"/>
  <c r="P70" i="45" l="1"/>
  <c r="O77" i="45"/>
  <c r="F18" i="46"/>
  <c r="F19" i="46" s="1"/>
  <c r="K50" i="46"/>
  <c r="H18" i="46" l="1"/>
  <c r="K18" i="46" l="1"/>
  <c r="Q26" i="45" s="1"/>
  <c r="I18" i="46"/>
  <c r="H19" i="46"/>
  <c r="J18" i="46" l="1"/>
  <c r="I19" i="46"/>
  <c r="L26" i="45"/>
  <c r="L27" i="45" s="1"/>
  <c r="L17" i="1" s="1"/>
  <c r="L39" i="1" s="1"/>
  <c r="G26" i="45"/>
  <c r="G27" i="45" s="1"/>
  <c r="G17" i="1" s="1"/>
  <c r="G39" i="1" s="1"/>
  <c r="I26" i="45"/>
  <c r="I27" i="45" s="1"/>
  <c r="I17" i="1" s="1"/>
  <c r="I39" i="1" s="1"/>
  <c r="J26" i="45"/>
  <c r="J27" i="45" s="1"/>
  <c r="J17" i="1" s="1"/>
  <c r="J39" i="1" s="1"/>
  <c r="E26" i="45"/>
  <c r="E27" i="45" s="1"/>
  <c r="E17" i="1" s="1"/>
  <c r="E39" i="1" s="1"/>
  <c r="M26" i="45"/>
  <c r="M27" i="45" s="1"/>
  <c r="M17" i="1" s="1"/>
  <c r="M39" i="1" s="1"/>
  <c r="N26" i="45"/>
  <c r="N27" i="45" s="1"/>
  <c r="N17" i="1" s="1"/>
  <c r="N39" i="1" s="1"/>
  <c r="F26" i="45"/>
  <c r="F27" i="45" s="1"/>
  <c r="F17" i="1" s="1"/>
  <c r="F39" i="1" s="1"/>
  <c r="O26" i="45"/>
  <c r="O27" i="45" s="1"/>
  <c r="O17" i="1" s="1"/>
  <c r="O39" i="1" s="1"/>
  <c r="K26" i="45"/>
  <c r="K27" i="45" s="1"/>
  <c r="K17" i="1" s="1"/>
  <c r="K39" i="1" s="1"/>
  <c r="H26" i="45"/>
  <c r="H27" i="45" s="1"/>
  <c r="H17" i="1" s="1"/>
  <c r="H39" i="1" s="1"/>
  <c r="D26" i="45"/>
  <c r="D40" i="45" l="1"/>
  <c r="D27" i="45"/>
  <c r="P26" i="45"/>
  <c r="K40" i="1"/>
  <c r="K41" i="1"/>
  <c r="K42" i="1" s="1"/>
  <c r="M41" i="1"/>
  <c r="M42" i="1" s="1"/>
  <c r="M40" i="1"/>
  <c r="F40" i="1"/>
  <c r="F41" i="1"/>
  <c r="F42" i="1" s="1"/>
  <c r="I41" i="1"/>
  <c r="I42" i="1" s="1"/>
  <c r="I40" i="1"/>
  <c r="N41" i="1"/>
  <c r="N42" i="1" s="1"/>
  <c r="N40" i="1"/>
  <c r="E40" i="1"/>
  <c r="E41" i="1"/>
  <c r="E42" i="1" s="1"/>
  <c r="G41" i="1"/>
  <c r="G42" i="1" s="1"/>
  <c r="G40" i="1"/>
  <c r="H40" i="1"/>
  <c r="H41" i="1"/>
  <c r="H42" i="1" s="1"/>
  <c r="O40" i="1"/>
  <c r="O41" i="1"/>
  <c r="O42" i="1" s="1"/>
  <c r="J41" i="1"/>
  <c r="J42" i="1" s="1"/>
  <c r="J40" i="1"/>
  <c r="L41" i="1"/>
  <c r="L42" i="1" s="1"/>
  <c r="L40" i="1"/>
  <c r="D17" i="1" l="1"/>
  <c r="P27" i="45"/>
  <c r="E12" i="45"/>
  <c r="D41" i="45"/>
  <c r="D42" i="45" s="1"/>
  <c r="D11" i="48" s="1"/>
  <c r="D14" i="48" s="1"/>
  <c r="D47" i="1" s="1"/>
  <c r="E13" i="45" l="1"/>
  <c r="E33" i="45"/>
  <c r="D39" i="1"/>
  <c r="P17" i="1"/>
  <c r="E40" i="45" l="1"/>
  <c r="E34" i="45"/>
  <c r="Q17" i="1"/>
  <c r="Q39" i="1" s="1"/>
  <c r="Q41" i="1" s="1"/>
  <c r="S17" i="1"/>
  <c r="D40" i="1"/>
  <c r="D41" i="1"/>
  <c r="P39" i="1"/>
  <c r="P40" i="1" s="1"/>
  <c r="D43" i="1" l="1"/>
  <c r="D55" i="1" s="1"/>
  <c r="E5" i="1" s="1"/>
  <c r="E43" i="1" s="1"/>
  <c r="D42" i="1"/>
  <c r="P41" i="1"/>
  <c r="P42" i="1" s="1"/>
  <c r="D17" i="34"/>
  <c r="S39" i="1"/>
  <c r="F12" i="45"/>
  <c r="E41" i="45"/>
  <c r="E42" i="45" s="1"/>
  <c r="E11" i="48" s="1"/>
  <c r="E14" i="48" s="1"/>
  <c r="E47" i="1" s="1"/>
  <c r="F33" i="45" l="1"/>
  <c r="F13" i="45"/>
  <c r="H14" i="49"/>
  <c r="H16" i="49" s="1"/>
  <c r="H18" i="49" s="1"/>
  <c r="D71" i="34"/>
  <c r="D73" i="34" s="1"/>
  <c r="D84" i="34" s="1"/>
  <c r="S40" i="1"/>
  <c r="D40" i="34" s="1"/>
  <c r="S41" i="1"/>
  <c r="E55" i="1"/>
  <c r="F5" i="1" s="1"/>
  <c r="F43" i="1" s="1"/>
  <c r="D85" i="34" l="1"/>
  <c r="S42" i="1"/>
  <c r="D42" i="34" s="1"/>
  <c r="D41" i="34"/>
  <c r="S43" i="1"/>
  <c r="D43" i="34" s="1"/>
  <c r="F180" i="50" s="1"/>
  <c r="H29" i="49"/>
  <c r="I20" i="49"/>
  <c r="H19" i="49"/>
  <c r="F166" i="50" s="1"/>
  <c r="F40" i="45"/>
  <c r="F34" i="45"/>
  <c r="H30" i="49" l="1"/>
  <c r="F168" i="50" s="1"/>
  <c r="I31" i="49"/>
  <c r="H35" i="49"/>
  <c r="F160" i="50"/>
  <c r="G161" i="50" s="1"/>
  <c r="D57" i="34"/>
  <c r="F177" i="50" s="1"/>
  <c r="H44" i="49"/>
  <c r="G12" i="45"/>
  <c r="F41" i="45"/>
  <c r="F42" i="45" s="1"/>
  <c r="F11" i="48" s="1"/>
  <c r="F14" i="48" s="1"/>
  <c r="F47" i="1" s="1"/>
  <c r="F55" i="1" s="1"/>
  <c r="G5" i="1" s="1"/>
  <c r="G43" i="1" s="1"/>
  <c r="G33" i="45" l="1"/>
  <c r="G13" i="45"/>
  <c r="I36" i="49"/>
  <c r="H45" i="49"/>
  <c r="G40" i="45" l="1"/>
  <c r="G34" i="45"/>
  <c r="G41" i="45" l="1"/>
  <c r="G42" i="45" s="1"/>
  <c r="G11" i="48" s="1"/>
  <c r="G14" i="48" s="1"/>
  <c r="G47" i="1" s="1"/>
  <c r="G55" i="1" s="1"/>
  <c r="H5" i="1" s="1"/>
  <c r="H43" i="1" s="1"/>
  <c r="H12" i="45"/>
  <c r="H33" i="45" l="1"/>
  <c r="H13" i="45"/>
  <c r="H40" i="45" l="1"/>
  <c r="H34" i="45"/>
  <c r="H41" i="45" l="1"/>
  <c r="H42" i="45" s="1"/>
  <c r="H11" i="48" s="1"/>
  <c r="H14" i="48" s="1"/>
  <c r="H47" i="1" s="1"/>
  <c r="H55" i="1" s="1"/>
  <c r="I5" i="1" s="1"/>
  <c r="I43" i="1" s="1"/>
  <c r="I12" i="45"/>
  <c r="I13" i="45" l="1"/>
  <c r="I33" i="45"/>
  <c r="I34" i="45" l="1"/>
  <c r="I40" i="45"/>
  <c r="J12" i="45" l="1"/>
  <c r="I41" i="45"/>
  <c r="I42" i="45" s="1"/>
  <c r="I11" i="48" s="1"/>
  <c r="I14" i="48" s="1"/>
  <c r="I47" i="1" s="1"/>
  <c r="I55" i="1" s="1"/>
  <c r="J5" i="1" s="1"/>
  <c r="J43" i="1" s="1"/>
  <c r="J33" i="45" l="1"/>
  <c r="J13" i="45"/>
  <c r="J34" i="45" l="1"/>
  <c r="J40" i="45"/>
  <c r="K12" i="45" l="1"/>
  <c r="J41" i="45"/>
  <c r="J42" i="45" s="1"/>
  <c r="J11" i="48" s="1"/>
  <c r="J14" i="48" s="1"/>
  <c r="J47" i="1" s="1"/>
  <c r="J55" i="1" s="1"/>
  <c r="K5" i="1" s="1"/>
  <c r="K43" i="1" s="1"/>
  <c r="K33" i="45" l="1"/>
  <c r="K13" i="45"/>
  <c r="K40" i="45" l="1"/>
  <c r="K34" i="45"/>
  <c r="L12" i="45" l="1"/>
  <c r="K41" i="45"/>
  <c r="K42" i="45" s="1"/>
  <c r="K11" i="48" s="1"/>
  <c r="K14" i="48" s="1"/>
  <c r="K47" i="1" s="1"/>
  <c r="K55" i="1" s="1"/>
  <c r="L5" i="1" s="1"/>
  <c r="L43" i="1" s="1"/>
  <c r="L33" i="45" l="1"/>
  <c r="L13" i="45"/>
  <c r="L40" i="45" l="1"/>
  <c r="L34" i="45"/>
  <c r="L41" i="45" l="1"/>
  <c r="L42" i="45" s="1"/>
  <c r="L11" i="48" s="1"/>
  <c r="L14" i="48" s="1"/>
  <c r="L47" i="1" s="1"/>
  <c r="L55" i="1" s="1"/>
  <c r="M5" i="1" s="1"/>
  <c r="M43" i="1" s="1"/>
  <c r="M12" i="45"/>
  <c r="M13" i="45" l="1"/>
  <c r="M33" i="45"/>
  <c r="M40" i="45" l="1"/>
  <c r="M34" i="45"/>
  <c r="M41" i="45" l="1"/>
  <c r="M42" i="45" s="1"/>
  <c r="M11" i="48" s="1"/>
  <c r="M14" i="48" s="1"/>
  <c r="M47" i="1" s="1"/>
  <c r="M55" i="1" s="1"/>
  <c r="N5" i="1" s="1"/>
  <c r="N43" i="1" s="1"/>
  <c r="N12" i="45"/>
  <c r="N33" i="45" l="1"/>
  <c r="N13" i="45"/>
  <c r="N34" i="45" l="1"/>
  <c r="N40" i="45"/>
  <c r="N41" i="45" l="1"/>
  <c r="N42" i="45" s="1"/>
  <c r="N11" i="48" s="1"/>
  <c r="N14" i="48" s="1"/>
  <c r="N47" i="1" s="1"/>
  <c r="N55" i="1" s="1"/>
  <c r="O5" i="1" s="1"/>
  <c r="O43" i="1" s="1"/>
  <c r="O12" i="45"/>
  <c r="O33" i="45" l="1"/>
  <c r="O13" i="45"/>
  <c r="O34" i="45" l="1"/>
  <c r="P34" i="45" s="1"/>
  <c r="D105" i="34" s="1"/>
  <c r="D106" i="34" s="1"/>
  <c r="H39" i="49" s="1"/>
  <c r="H41" i="49" s="1"/>
  <c r="F163" i="50" s="1"/>
  <c r="O40" i="45"/>
  <c r="P33" i="45"/>
  <c r="D50" i="45" l="1"/>
  <c r="O41" i="45"/>
  <c r="O42" i="45" s="1"/>
  <c r="O11" i="48" s="1"/>
  <c r="P11" i="48" l="1"/>
  <c r="P14" i="48" s="1"/>
  <c r="O14" i="48"/>
  <c r="O47" i="1" s="1"/>
  <c r="D51" i="45"/>
  <c r="D71" i="45"/>
  <c r="O55" i="1" l="1"/>
  <c r="P47" i="1"/>
  <c r="S47" i="1" s="1"/>
  <c r="D78" i="45"/>
  <c r="D72" i="45"/>
  <c r="S55" i="1" l="1"/>
  <c r="D55" i="34" s="1"/>
  <c r="D47" i="34"/>
  <c r="D79" i="45"/>
  <c r="D80" i="45" s="1"/>
  <c r="D36" i="48" s="1"/>
  <c r="D39" i="48" s="1"/>
  <c r="D47" i="32" s="1"/>
  <c r="E50" i="45"/>
  <c r="D65" i="34"/>
  <c r="D5" i="32"/>
  <c r="E51" i="45" l="1"/>
  <c r="E71" i="45"/>
  <c r="D43" i="32"/>
  <c r="D55" i="32" s="1"/>
  <c r="E5" i="32" s="1"/>
  <c r="E43" i="32" s="1"/>
  <c r="S5" i="32"/>
  <c r="D66" i="34"/>
  <c r="S43" i="32" l="1"/>
  <c r="E43" i="34" s="1"/>
  <c r="G180" i="50" s="1"/>
  <c r="G181" i="50" s="1"/>
  <c r="E5" i="34"/>
  <c r="E72" i="45"/>
  <c r="E78" i="45"/>
  <c r="F50" i="45" l="1"/>
  <c r="E79" i="45"/>
  <c r="E80" i="45" s="1"/>
  <c r="E36" i="48" s="1"/>
  <c r="E39" i="48" s="1"/>
  <c r="E47" i="32" s="1"/>
  <c r="E55" i="32" s="1"/>
  <c r="F5" i="32" s="1"/>
  <c r="F43" i="32" s="1"/>
  <c r="F51" i="45" l="1"/>
  <c r="F71" i="45"/>
  <c r="F72" i="45" l="1"/>
  <c r="F78" i="45"/>
  <c r="G50" i="45" l="1"/>
  <c r="F79" i="45"/>
  <c r="F80" i="45" s="1"/>
  <c r="F36" i="48" s="1"/>
  <c r="F39" i="48" s="1"/>
  <c r="F47" i="32" s="1"/>
  <c r="F55" i="32" s="1"/>
  <c r="G5" i="32" s="1"/>
  <c r="G43" i="32" s="1"/>
  <c r="G71" i="45" l="1"/>
  <c r="G51" i="45"/>
  <c r="G72" i="45" l="1"/>
  <c r="G78" i="45"/>
  <c r="G79" i="45" l="1"/>
  <c r="G80" i="45" s="1"/>
  <c r="G36" i="48" s="1"/>
  <c r="G39" i="48" s="1"/>
  <c r="G47" i="32" s="1"/>
  <c r="G55" i="32" s="1"/>
  <c r="H5" i="32" s="1"/>
  <c r="H43" i="32" s="1"/>
  <c r="H50" i="45"/>
  <c r="H51" i="45" l="1"/>
  <c r="H71" i="45"/>
  <c r="H72" i="45" l="1"/>
  <c r="H78" i="45"/>
  <c r="H79" i="45" l="1"/>
  <c r="H80" i="45" s="1"/>
  <c r="H36" i="48" s="1"/>
  <c r="H39" i="48" s="1"/>
  <c r="H47" i="32" s="1"/>
  <c r="H55" i="32" s="1"/>
  <c r="I5" i="32" s="1"/>
  <c r="I43" i="32" s="1"/>
  <c r="I50" i="45"/>
  <c r="I71" i="45" l="1"/>
  <c r="I51" i="45"/>
  <c r="I72" i="45" l="1"/>
  <c r="I78" i="45"/>
  <c r="J50" i="45" l="1"/>
  <c r="I79" i="45"/>
  <c r="I80" i="45" s="1"/>
  <c r="I36" i="48" s="1"/>
  <c r="I39" i="48" s="1"/>
  <c r="I47" i="32" s="1"/>
  <c r="I55" i="32" s="1"/>
  <c r="J5" i="32" s="1"/>
  <c r="J43" i="32" s="1"/>
  <c r="J71" i="45" l="1"/>
  <c r="J51" i="45"/>
  <c r="J72" i="45" l="1"/>
  <c r="J78" i="45"/>
  <c r="K50" i="45" l="1"/>
  <c r="J79" i="45"/>
  <c r="J80" i="45" s="1"/>
  <c r="J36" i="48" s="1"/>
  <c r="J39" i="48" s="1"/>
  <c r="J47" i="32" s="1"/>
  <c r="J55" i="32" s="1"/>
  <c r="K5" i="32" s="1"/>
  <c r="K43" i="32" s="1"/>
  <c r="K51" i="45" l="1"/>
  <c r="K71" i="45"/>
  <c r="K72" i="45" l="1"/>
  <c r="K78" i="45"/>
  <c r="L50" i="45" l="1"/>
  <c r="K79" i="45"/>
  <c r="K80" i="45" s="1"/>
  <c r="K36" i="48" s="1"/>
  <c r="K39" i="48" s="1"/>
  <c r="K47" i="32" s="1"/>
  <c r="K55" i="32" s="1"/>
  <c r="L5" i="32" s="1"/>
  <c r="L43" i="32" s="1"/>
  <c r="L71" i="45" l="1"/>
  <c r="L51" i="45"/>
  <c r="L72" i="45" l="1"/>
  <c r="L78" i="45"/>
  <c r="L79" i="45" l="1"/>
  <c r="L80" i="45" s="1"/>
  <c r="L36" i="48" s="1"/>
  <c r="L39" i="48" s="1"/>
  <c r="L47" i="32" s="1"/>
  <c r="L55" i="32" s="1"/>
  <c r="M5" i="32" s="1"/>
  <c r="M43" i="32" s="1"/>
  <c r="M50" i="45"/>
  <c r="M71" i="45" l="1"/>
  <c r="M51" i="45"/>
  <c r="M72" i="45" l="1"/>
  <c r="M78" i="45"/>
  <c r="N50" i="45" l="1"/>
  <c r="M79" i="45"/>
  <c r="M80" i="45" s="1"/>
  <c r="M36" i="48" s="1"/>
  <c r="M39" i="48" s="1"/>
  <c r="M47" i="32" s="1"/>
  <c r="M55" i="32" s="1"/>
  <c r="N5" i="32" s="1"/>
  <c r="N43" i="32" s="1"/>
  <c r="N51" i="45" l="1"/>
  <c r="N71" i="45"/>
  <c r="N72" i="45" l="1"/>
  <c r="N78" i="45"/>
  <c r="O50" i="45" l="1"/>
  <c r="N79" i="45"/>
  <c r="N80" i="45" s="1"/>
  <c r="N36" i="48" s="1"/>
  <c r="N39" i="48" l="1"/>
  <c r="N47" i="32" s="1"/>
  <c r="O51" i="45"/>
  <c r="O71" i="45"/>
  <c r="P71" i="45" s="1"/>
  <c r="N55" i="32" l="1"/>
  <c r="O5" i="32" s="1"/>
  <c r="O43" i="32" s="1"/>
  <c r="O78" i="45"/>
  <c r="O79" i="45" s="1"/>
  <c r="O80" i="45" s="1"/>
  <c r="O36" i="48" s="1"/>
  <c r="O72" i="45"/>
  <c r="P72" i="45" s="1"/>
  <c r="E105" i="34" s="1"/>
  <c r="E106" i="34" s="1"/>
  <c r="I39" i="49" s="1"/>
  <c r="I41" i="49" s="1"/>
  <c r="O39" i="48" l="1"/>
  <c r="O47" i="32" s="1"/>
  <c r="P36" i="48"/>
  <c r="P39" i="48" s="1"/>
  <c r="I42" i="49"/>
  <c r="G163" i="50"/>
  <c r="J42" i="49"/>
  <c r="O55" i="32" l="1"/>
  <c r="P47" i="32"/>
  <c r="G164" i="50"/>
  <c r="H164" i="50"/>
  <c r="G47" i="5" l="1"/>
  <c r="S47" i="32"/>
  <c r="E65" i="34"/>
  <c r="B5" i="5"/>
  <c r="B43" i="5" l="1"/>
  <c r="F5" i="34"/>
  <c r="S55" i="32"/>
  <c r="E55" i="34" s="1"/>
  <c r="E66" i="34" s="1"/>
  <c r="E47" i="34"/>
  <c r="F43" i="34" l="1"/>
  <c r="H180" i="50" s="1"/>
  <c r="H181" i="50" s="1"/>
  <c r="B55" i="5"/>
  <c r="B5" i="18" l="1"/>
  <c r="F55" i="34"/>
  <c r="F65" i="34"/>
  <c r="F66" i="34" l="1"/>
  <c r="B43" i="18"/>
  <c r="G5" i="34"/>
  <c r="B55" i="18" l="1"/>
  <c r="G43" i="34"/>
  <c r="I180" i="50" s="1"/>
  <c r="I181" i="50" s="1"/>
  <c r="G65" i="34" l="1"/>
  <c r="G55" i="34"/>
  <c r="B5" i="20"/>
  <c r="G66" i="34" l="1"/>
  <c r="B43" i="20"/>
  <c r="H5" i="34"/>
  <c r="B55" i="20" l="1"/>
  <c r="H43" i="34"/>
  <c r="J180" i="50" s="1"/>
  <c r="J181" i="50" s="1"/>
  <c r="H55" i="34" l="1"/>
  <c r="H65" i="34"/>
  <c r="H66" i="34" l="1"/>
</calcChain>
</file>

<file path=xl/sharedStrings.xml><?xml version="1.0" encoding="utf-8"?>
<sst xmlns="http://schemas.openxmlformats.org/spreadsheetml/2006/main" count="1634" uniqueCount="746">
  <si>
    <t>INSURANCE</t>
  </si>
  <si>
    <t>TOTAL EXPENSES</t>
  </si>
  <si>
    <t>ENDING CASH</t>
  </si>
  <si>
    <t>BEGINNING CASH</t>
  </si>
  <si>
    <t>NET CASH</t>
  </si>
  <si>
    <t>RENT</t>
  </si>
  <si>
    <t>DEBT SERVICE</t>
  </si>
  <si>
    <t>OFFICE SUPPLIES</t>
  </si>
  <si>
    <t>TOTAL</t>
  </si>
  <si>
    <t>MISCELLANEOUS</t>
  </si>
  <si>
    <t>YEAR</t>
  </si>
  <si>
    <t>NET PROFIT</t>
  </si>
  <si>
    <t>MEALS &amp; ENTERTAINMENT</t>
  </si>
  <si>
    <t>AUTO EXPENSE</t>
  </si>
  <si>
    <t>MAY</t>
  </si>
  <si>
    <t>JUN</t>
  </si>
  <si>
    <t>JULY</t>
  </si>
  <si>
    <t>AUG</t>
  </si>
  <si>
    <t>SEP</t>
  </si>
  <si>
    <t>OCT</t>
  </si>
  <si>
    <t>NOV</t>
  </si>
  <si>
    <t>DEC</t>
  </si>
  <si>
    <t>JAN</t>
  </si>
  <si>
    <t>FEB</t>
  </si>
  <si>
    <t>MAR</t>
  </si>
  <si>
    <t>APR</t>
  </si>
  <si>
    <t>Client:</t>
  </si>
  <si>
    <t>Rate</t>
  </si>
  <si>
    <t>% Revenue</t>
  </si>
  <si>
    <r>
      <t>Linked cells are in "</t>
    </r>
    <r>
      <rPr>
        <sz val="11"/>
        <color rgb="FF0070C0"/>
        <rFont val="Calibri"/>
        <family val="2"/>
        <scheme val="minor"/>
      </rPr>
      <t>Blue</t>
    </r>
    <r>
      <rPr>
        <sz val="11"/>
        <color theme="1"/>
        <rFont val="Calibri"/>
        <family val="2"/>
        <scheme val="minor"/>
      </rPr>
      <t>". Do not change or modify these cells.</t>
    </r>
  </si>
  <si>
    <t>Legend:</t>
  </si>
  <si>
    <t>-</t>
  </si>
  <si>
    <t>Amount</t>
  </si>
  <si>
    <t>%</t>
  </si>
  <si>
    <t>Bal Ck</t>
  </si>
  <si>
    <t>Diff</t>
  </si>
  <si>
    <t>Computer Equipment</t>
  </si>
  <si>
    <t>CAPITAL CONTRIBUTIONS</t>
  </si>
  <si>
    <t>CAPITAL EXPENDITURES</t>
  </si>
  <si>
    <t>Machinery</t>
  </si>
  <si>
    <t>ADVERTISING AND PROMOTION</t>
  </si>
  <si>
    <t>BANK SERVICE CHARGES</t>
  </si>
  <si>
    <t>CREDIT CARD FEES</t>
  </si>
  <si>
    <t>DUES AND SUBSCRIPTIONS</t>
  </si>
  <si>
    <t>GIFTS</t>
  </si>
  <si>
    <t>LICENSE AND FEES</t>
  </si>
  <si>
    <t>POSTAGE AND DELIVERY</t>
  </si>
  <si>
    <t>PROFESSIONAL FEES</t>
  </si>
  <si>
    <t>REFERENCE MATERIALS</t>
  </si>
  <si>
    <t>SUPPLIES</t>
  </si>
  <si>
    <t>INTERNET COMMUNICATIONS</t>
  </si>
  <si>
    <t>TRAVEL</t>
  </si>
  <si>
    <t>CONTINUING EDUCATION</t>
  </si>
  <si>
    <t>Total</t>
  </si>
  <si>
    <t>Input</t>
  </si>
  <si>
    <t>Link</t>
  </si>
  <si>
    <r>
      <t>Input cells are identified by the color "</t>
    </r>
    <r>
      <rPr>
        <sz val="11"/>
        <color rgb="FFFF0000"/>
        <rFont val="Calibri"/>
        <family val="2"/>
        <scheme val="minor"/>
      </rPr>
      <t>red</t>
    </r>
    <r>
      <rPr>
        <sz val="11"/>
        <color theme="1"/>
        <rFont val="Calibri"/>
        <family val="2"/>
        <scheme val="minor"/>
      </rPr>
      <t>".</t>
    </r>
  </si>
  <si>
    <t>Numbers in "Black" are formula driven. Do not change or modify these cells.</t>
  </si>
  <si>
    <t>Formula</t>
  </si>
  <si>
    <t>DISTRIBUTIONS</t>
  </si>
  <si>
    <t>Rev</t>
  </si>
  <si>
    <t>COST OF GOODS</t>
  </si>
  <si>
    <t>INTEREST EXPENSE</t>
  </si>
  <si>
    <t>Deposits</t>
  </si>
  <si>
    <t>Working Capital</t>
  </si>
  <si>
    <t>MARKETING</t>
  </si>
  <si>
    <t xml:space="preserve">Furniture </t>
  </si>
  <si>
    <t>Average</t>
  </si>
  <si>
    <t>Assumptions</t>
  </si>
  <si>
    <t>% Rev</t>
  </si>
  <si>
    <t>Projection Year 2</t>
  </si>
  <si>
    <t>Year 3</t>
  </si>
  <si>
    <t>Projection Year 3</t>
  </si>
  <si>
    <t>TOTAL REVENUE</t>
  </si>
  <si>
    <t>REPAIRS &amp; MAINTENANCE</t>
  </si>
  <si>
    <t>FREIGHT CHARGES</t>
  </si>
  <si>
    <t>Year 2</t>
  </si>
  <si>
    <t>WORKING CAPITAL (WC)</t>
  </si>
  <si>
    <t>12 Months of Activity-Usually a Calendar Year</t>
  </si>
  <si>
    <t>CASHFLOW YEAR 1</t>
  </si>
  <si>
    <t>Projection Year 4</t>
  </si>
  <si>
    <t>Year 4</t>
  </si>
  <si>
    <t>Projection Year 5</t>
  </si>
  <si>
    <t>Year 5</t>
  </si>
  <si>
    <t>Year 1</t>
  </si>
  <si>
    <t>Income Statement-Most Recent Year End</t>
  </si>
  <si>
    <t xml:space="preserve">Input Monthly- "Red" </t>
  </si>
  <si>
    <t>Description of Items</t>
  </si>
  <si>
    <t>Monthly</t>
  </si>
  <si>
    <t>Annual</t>
  </si>
  <si>
    <t>Income:</t>
  </si>
  <si>
    <t>Other Income</t>
  </si>
  <si>
    <t>Expenses:</t>
  </si>
  <si>
    <t>Other Expense</t>
  </si>
  <si>
    <t>Required From New Business</t>
  </si>
  <si>
    <t>PERSONAL BUDGET FOR OWNERS</t>
  </si>
  <si>
    <t>Gas</t>
  </si>
  <si>
    <t>Groceries</t>
  </si>
  <si>
    <t>Electricity/Gas</t>
  </si>
  <si>
    <t>Ute Water</t>
  </si>
  <si>
    <t>Sewer/trash</t>
  </si>
  <si>
    <t>Home Internet</t>
  </si>
  <si>
    <t>Telephone</t>
  </si>
  <si>
    <t>Life Insurance</t>
  </si>
  <si>
    <t>Long Term Care Insurance</t>
  </si>
  <si>
    <t>Childcare</t>
  </si>
  <si>
    <t>Preschool</t>
  </si>
  <si>
    <t>Restaurants</t>
  </si>
  <si>
    <t>Gym Membership</t>
  </si>
  <si>
    <t>Household Maintenance</t>
  </si>
  <si>
    <t>Clothing</t>
  </si>
  <si>
    <t>Health Insurance</t>
  </si>
  <si>
    <t>Auto Insurance</t>
  </si>
  <si>
    <t>Salary excluding Venture</t>
  </si>
  <si>
    <t>Uses of Funds:</t>
  </si>
  <si>
    <t>Business Incubator Center</t>
  </si>
  <si>
    <t>Instructions For Using The Model</t>
  </si>
  <si>
    <t>Mortgage</t>
  </si>
  <si>
    <r>
      <t>Retirement</t>
    </r>
    <r>
      <rPr>
        <vertAlign val="superscript"/>
        <sz val="11"/>
        <rFont val="Calibri"/>
        <family val="2"/>
        <scheme val="minor"/>
      </rPr>
      <t>1</t>
    </r>
  </si>
  <si>
    <t>CASHFLOW YEAR 2</t>
  </si>
  <si>
    <t>Less: Commission</t>
  </si>
  <si>
    <t>YTD</t>
  </si>
  <si>
    <t>Start-up Costs</t>
  </si>
  <si>
    <t>$</t>
  </si>
  <si>
    <t>Total Uses of Funds</t>
  </si>
  <si>
    <t>Sources of Funds:</t>
  </si>
  <si>
    <t>Equity Investment</t>
  </si>
  <si>
    <t>Owner Contribution of Equity</t>
  </si>
  <si>
    <t>Family Members</t>
  </si>
  <si>
    <t>Friends</t>
  </si>
  <si>
    <t>Angel Investors</t>
  </si>
  <si>
    <t>Financing</t>
  </si>
  <si>
    <t>Total Sources of Funds</t>
  </si>
  <si>
    <t>Uses must equal sources</t>
  </si>
  <si>
    <t>Should Be Zero</t>
  </si>
  <si>
    <t>SALARIES, WAGES, AND TAXES</t>
  </si>
  <si>
    <t>FIVE YEAR OUTLOOK</t>
  </si>
  <si>
    <r>
      <rPr>
        <b/>
        <sz val="14"/>
        <color theme="1"/>
        <rFont val="Calibri"/>
        <family val="2"/>
        <scheme val="minor"/>
      </rPr>
      <t>Disclaimer:</t>
    </r>
    <r>
      <rPr>
        <sz val="14"/>
        <color theme="1"/>
        <rFont val="Calibri"/>
        <family val="2"/>
        <scheme val="minor"/>
      </rPr>
      <t xml:space="preserve"> This model is a work in progress and may contain formula errors in spite of data integrity checks inserted throughout the model. It is a decision-making tool designed for “what if” scenarios with user-defined numbers and assumptions. Importantly, cells with formulas are intentionally </t>
    </r>
    <r>
      <rPr>
        <b/>
        <i/>
        <sz val="14"/>
        <color theme="1"/>
        <rFont val="Calibri"/>
        <family val="2"/>
        <scheme val="minor"/>
      </rPr>
      <t xml:space="preserve">not </t>
    </r>
    <r>
      <rPr>
        <sz val="14"/>
        <color theme="1"/>
        <rFont val="Calibri"/>
        <family val="2"/>
        <scheme val="minor"/>
      </rPr>
      <t xml:space="preserve">locked. This allows users to make modifications to the file that may be required to reflect their business operations. Modifications such as these, however, may cause errors if not done properly and result in misleading conclusions. Importantly, while the model is designed to be user-friendly, a basic familiarity with Excel is necessary. Yes, the model will run in Google Sheets, but certain Excel features may not be operable. </t>
    </r>
  </si>
  <si>
    <t>Sources and Uses of Funds</t>
  </si>
  <si>
    <t>NO DATA ENTRY</t>
  </si>
  <si>
    <t>Name of Company</t>
  </si>
  <si>
    <t>CF Y1 and CF Y2-Monthly Tabs</t>
  </si>
  <si>
    <r>
      <t xml:space="preserve">Note: </t>
    </r>
    <r>
      <rPr>
        <sz val="14"/>
        <color theme="1"/>
        <rFont val="Calibri"/>
        <family val="2"/>
        <scheme val="minor"/>
      </rPr>
      <t>If  you would like help starting your business and/or using this model, free Counseling Services are available at the Grand Junction Small Business Development Center located in the Business Incubator Center.</t>
    </r>
    <r>
      <rPr>
        <b/>
        <sz val="14"/>
        <color theme="1"/>
        <rFont val="Calibri"/>
        <family val="2"/>
        <scheme val="minor"/>
      </rPr>
      <t xml:space="preserve"> </t>
    </r>
  </si>
  <si>
    <t>Registration:</t>
  </si>
  <si>
    <t>https://gjincubator.org/grand-junction-sbdc/</t>
  </si>
  <si>
    <t>Front Desk:</t>
  </si>
  <si>
    <t>970-243-5242</t>
  </si>
  <si>
    <t>Balance Sheet</t>
  </si>
  <si>
    <t>As of:</t>
  </si>
  <si>
    <t>All Year Ends</t>
  </si>
  <si>
    <t>Financial Position Year End</t>
  </si>
  <si>
    <t>Jan-Dec</t>
  </si>
  <si>
    <t>Payroll</t>
  </si>
  <si>
    <t>Employee Name</t>
  </si>
  <si>
    <t>Title</t>
  </si>
  <si>
    <t>Hourly</t>
  </si>
  <si>
    <t>Salary</t>
  </si>
  <si>
    <t>Owner Salaries</t>
  </si>
  <si>
    <t>Total Owner Salaries</t>
  </si>
  <si>
    <t>Cumulative Wages</t>
  </si>
  <si>
    <t>Taxes &amp; Benefits</t>
  </si>
  <si>
    <t>Cumulative Taxes &amp; Benefits</t>
  </si>
  <si>
    <t>Employee-Salaried</t>
  </si>
  <si>
    <t>Staff 2</t>
  </si>
  <si>
    <t>Staff 3</t>
  </si>
  <si>
    <t>Staff 4</t>
  </si>
  <si>
    <t>Staff 5</t>
  </si>
  <si>
    <t>Staff 6</t>
  </si>
  <si>
    <t>Total Employee Salaries</t>
  </si>
  <si>
    <t>Employee Hourly</t>
  </si>
  <si>
    <t>Hours</t>
  </si>
  <si>
    <t>Bal CK</t>
  </si>
  <si>
    <t>Salaries and Wages</t>
  </si>
  <si>
    <t>Owner</t>
  </si>
  <si>
    <t>Employees-Salaried</t>
  </si>
  <si>
    <t>Employees-Hourly</t>
  </si>
  <si>
    <t>Payroll Taxes</t>
  </si>
  <si>
    <t>Salaries, Wages, and Taxes</t>
  </si>
  <si>
    <t>Owners</t>
  </si>
  <si>
    <t>Total Salaries, Wages, and Taxes</t>
  </si>
  <si>
    <t>Net Income</t>
  </si>
  <si>
    <t>Employer's Social Security tax</t>
  </si>
  <si>
    <t>The FUTA rate is 6.0% and employers can take a credit of up to 5.4% of taxable income if they pay state unemployment taxes (6.0%-5.4%=0.6%). This amount is deducted from the amount of employee federal unemployment taxes you owe. Most states have their own State Unemployment Insurance Tax Act (SUTA or SUI).</t>
  </si>
  <si>
    <t>Update Annually</t>
  </si>
  <si>
    <t>Employer's  Medicare tax</t>
  </si>
  <si>
    <t>No Cap</t>
  </si>
  <si>
    <r>
      <t>Federal Unemployment Tax</t>
    </r>
    <r>
      <rPr>
        <vertAlign val="superscript"/>
        <sz val="11"/>
        <color theme="1"/>
        <rFont val="Calibri"/>
        <family val="2"/>
        <scheme val="minor"/>
      </rPr>
      <t>1</t>
    </r>
  </si>
  <si>
    <r>
      <t>State Unemployment Tax</t>
    </r>
    <r>
      <rPr>
        <vertAlign val="superscript"/>
        <sz val="11"/>
        <color theme="1"/>
        <rFont val="Calibri"/>
        <family val="2"/>
        <scheme val="minor"/>
      </rPr>
      <t>2</t>
    </r>
  </si>
  <si>
    <t>Health and Life Insurance</t>
  </si>
  <si>
    <t>An employer of a tipped employee is only required to pay $2.13 an hour in direct wages if that amount plus the tips received equals at least the Federal minimum wage, the employee retains all tips and the employee customarily and regularly receives more than $30 a month in tips.</t>
  </si>
  <si>
    <t>As of July 2016, the federal government mandates a nationwide minimum wage of $7.25 per hour.</t>
  </si>
  <si>
    <t>If Cap Reached</t>
  </si>
  <si>
    <t>Owner 1</t>
  </si>
  <si>
    <t>Owner 2</t>
  </si>
  <si>
    <t>Wage Base is  $23,800 for 2024. Rates Range from 0.75% to 10.39%. Tax varies by type of employer.</t>
  </si>
  <si>
    <r>
      <t>Colorado Family/Medical Leave</t>
    </r>
    <r>
      <rPr>
        <vertAlign val="superscript"/>
        <sz val="11"/>
        <color theme="1"/>
        <rFont val="Calibri"/>
        <family val="2"/>
      </rPr>
      <t>5</t>
    </r>
  </si>
  <si>
    <t>Percentage of Employee's Gross Wages up to the Federal wage base for Social Security taxes.</t>
  </si>
  <si>
    <t>Linked</t>
  </si>
  <si>
    <t>Sales</t>
  </si>
  <si>
    <t>Price</t>
  </si>
  <si>
    <t>Units</t>
  </si>
  <si>
    <t>Debt Service</t>
  </si>
  <si>
    <t>Balance End of Period</t>
  </si>
  <si>
    <t>Balance Beginning of Period</t>
  </si>
  <si>
    <t>Net Change</t>
  </si>
  <si>
    <t>Total Revenue</t>
  </si>
  <si>
    <t>Units /Day</t>
  </si>
  <si>
    <t>Units/Month</t>
  </si>
  <si>
    <t>No. Days</t>
  </si>
  <si>
    <t xml:space="preserve">      Proceeds Received</t>
  </si>
  <si>
    <t xml:space="preserve">      Principal Paid</t>
  </si>
  <si>
    <t>Revenue</t>
  </si>
  <si>
    <t>Interest Expense</t>
  </si>
  <si>
    <t>Accounts Receivable</t>
  </si>
  <si>
    <t>Payment Terms:</t>
  </si>
  <si>
    <t>Net 30 days</t>
  </si>
  <si>
    <t>ACCOUNT ACTIVITY</t>
  </si>
  <si>
    <t>Due</t>
  </si>
  <si>
    <t>Balance-Beginning</t>
  </si>
  <si>
    <t>Customer Invoices</t>
  </si>
  <si>
    <r>
      <t>Customer Payments</t>
    </r>
    <r>
      <rPr>
        <vertAlign val="superscript"/>
        <sz val="11"/>
        <color theme="1"/>
        <rFont val="Calibri"/>
        <family val="2"/>
        <scheme val="minor"/>
      </rPr>
      <t>1</t>
    </r>
  </si>
  <si>
    <r>
      <t>Write-off Bad Debt</t>
    </r>
    <r>
      <rPr>
        <vertAlign val="superscript"/>
        <sz val="11"/>
        <color theme="1"/>
        <rFont val="Calibri"/>
        <family val="2"/>
        <scheme val="minor"/>
      </rPr>
      <t>2</t>
    </r>
  </si>
  <si>
    <t>Balance-Ending</t>
  </si>
  <si>
    <t>Input % collection policy.</t>
  </si>
  <si>
    <t>Input bad debt policy.</t>
  </si>
  <si>
    <t>2024</t>
  </si>
  <si>
    <t>YEAR 1</t>
  </si>
  <si>
    <t>YEAR 2</t>
  </si>
  <si>
    <t>Summary</t>
  </si>
  <si>
    <t>Loan 3</t>
  </si>
  <si>
    <t>Inventory</t>
  </si>
  <si>
    <t>Purchases</t>
  </si>
  <si>
    <r>
      <t xml:space="preserve">Adjustments </t>
    </r>
    <r>
      <rPr>
        <vertAlign val="superscript"/>
        <sz val="11"/>
        <color theme="1"/>
        <rFont val="Calibri"/>
        <family val="2"/>
        <scheme val="minor"/>
      </rPr>
      <t>1</t>
    </r>
  </si>
  <si>
    <t>Amount includes obsolescence or discarded items and adjustments required after physical Inventory counts.</t>
  </si>
  <si>
    <t>Margin</t>
  </si>
  <si>
    <t>Sales-Cost of Goods Sold</t>
  </si>
  <si>
    <t>Instructions</t>
  </si>
  <si>
    <t>Cost of Goods Sold and Gross Margin Calculations</t>
  </si>
  <si>
    <t>Industry Type:</t>
  </si>
  <si>
    <t>Product:</t>
  </si>
  <si>
    <t>Note:</t>
  </si>
  <si>
    <t>Modify the format on this sheet or create your own format on the Cost Product 2 sheet.</t>
  </si>
  <si>
    <t>This worksheet should be used to calculate direct costs per unit of product sold. Direct costs, sometimes referred to as variable costs, move with revenue. If revenue increases, the costs increase. If revenue decreases, the costs decrease. Thus, these costs are presented as a percentage of revenue. They are also deducted from revenue to obtain the Gross Margin, a very important KPI.</t>
  </si>
  <si>
    <t>If you are not able to modify the format on this sheet to calculate the per unit cost of your product/service, create your own product or service cost computation on the sheet called "Cost Product 2". Follow the instructions on this sheet. Your goal is to calculate a direct per unit cost of each product or service sold. This cost should include Direct Raw materials and Direct Labor, if any. Once you are done, you can delete the Cost Product 1 sheet.</t>
  </si>
  <si>
    <t>Cost of Goods Sold</t>
  </si>
  <si>
    <t>No. of</t>
  </si>
  <si>
    <t>Items</t>
  </si>
  <si>
    <t>Unit</t>
  </si>
  <si>
    <t>Line Item</t>
  </si>
  <si>
    <t>Est Price</t>
  </si>
  <si>
    <t>No.</t>
  </si>
  <si>
    <t>Type</t>
  </si>
  <si>
    <t>Allocate</t>
  </si>
  <si>
    <t>Note</t>
  </si>
  <si>
    <t>Direct Material Costs</t>
  </si>
  <si>
    <t>Days</t>
  </si>
  <si>
    <t>Direct Cost of Labor</t>
  </si>
  <si>
    <t>Salaries</t>
  </si>
  <si>
    <t>Gross Margin</t>
  </si>
  <si>
    <t>Notes:</t>
  </si>
  <si>
    <t>Retail and Manufacturing Companies</t>
  </si>
  <si>
    <t>Retail, Manufacturing, and Service Companies</t>
  </si>
  <si>
    <t>Calculation and Allocation</t>
  </si>
  <si>
    <t>Industry/Economic Analysis</t>
  </si>
  <si>
    <t>Your goal is to gather information in the template below regarding the industry sector and general economy, which can be used to prepare projections or Case Scenarios that will help you assess if your business venture will meet your financial goals.</t>
  </si>
  <si>
    <t>Industry Conditions:</t>
  </si>
  <si>
    <t>Name/Description:</t>
  </si>
  <si>
    <t>Industry</t>
  </si>
  <si>
    <t>IBIS World</t>
  </si>
  <si>
    <t>Market Size:</t>
  </si>
  <si>
    <t>Profit</t>
  </si>
  <si>
    <t>CO</t>
  </si>
  <si>
    <t>Gross</t>
  </si>
  <si>
    <t>EBITDA</t>
  </si>
  <si>
    <t>Competitors:</t>
  </si>
  <si>
    <t>Symbol</t>
  </si>
  <si>
    <t>Multiple</t>
  </si>
  <si>
    <t>Target Company</t>
  </si>
  <si>
    <t>Historical Trends:</t>
  </si>
  <si>
    <t>2019</t>
  </si>
  <si>
    <t>2020</t>
  </si>
  <si>
    <t>2021</t>
  </si>
  <si>
    <t>(Industry)</t>
  </si>
  <si>
    <t>$m</t>
  </si>
  <si>
    <t>EBITDA Margin</t>
  </si>
  <si>
    <t>Forecast:</t>
  </si>
  <si>
    <t>3-5 years</t>
  </si>
  <si>
    <t>Growth</t>
  </si>
  <si>
    <t>Consumer</t>
  </si>
  <si>
    <t>Spending</t>
  </si>
  <si>
    <t>Comments:</t>
  </si>
  <si>
    <t>Describe the general conditions of the industry relative to your company</t>
  </si>
  <si>
    <t>(Brief Comments)</t>
  </si>
  <si>
    <t>Economic Conditions:</t>
  </si>
  <si>
    <t>Current State:</t>
  </si>
  <si>
    <t>June</t>
  </si>
  <si>
    <t>Significant Indicators:</t>
  </si>
  <si>
    <t>2022</t>
  </si>
  <si>
    <t>2023</t>
  </si>
  <si>
    <t>Population</t>
  </si>
  <si>
    <t>Income- Median Household</t>
  </si>
  <si>
    <t>Income- Individual</t>
  </si>
  <si>
    <t>CPI- Food</t>
  </si>
  <si>
    <t>US</t>
  </si>
  <si>
    <t>Unemployment Rate</t>
  </si>
  <si>
    <t>2025</t>
  </si>
  <si>
    <t>GDP</t>
  </si>
  <si>
    <t>Wages</t>
  </si>
  <si>
    <t>Local Competition:</t>
  </si>
  <si>
    <t>Describe the general and local conditions of the economy relative to your company</t>
  </si>
  <si>
    <t>IVA</t>
  </si>
  <si>
    <t>Industry Value Added</t>
  </si>
  <si>
    <t xml:space="preserve">The market value of goods and services produced by the industry minus the cost of goods and services used in production. IVA is also described as the industry's contribution to GDP, or profit plus wages and depreciation. </t>
  </si>
  <si>
    <t>IVA = Profit + Wages + Depreciation</t>
  </si>
  <si>
    <t>City</t>
  </si>
  <si>
    <t>County</t>
  </si>
  <si>
    <t>Salaried</t>
  </si>
  <si>
    <t>Salaries, Wages, &amp; Taxes</t>
  </si>
  <si>
    <t>Units/Year</t>
  </si>
  <si>
    <t>Sale</t>
  </si>
  <si>
    <t>Cost of Sale</t>
  </si>
  <si>
    <t>Material</t>
  </si>
  <si>
    <t>Labor</t>
  </si>
  <si>
    <t>Salaries, Wages, and Benefits</t>
  </si>
  <si>
    <t xml:space="preserve">If your company is selling more than 4 or 5 products, you may want to consider using an average cost for items in similar price ranges. </t>
  </si>
  <si>
    <t>Net Change in Accounts</t>
  </si>
  <si>
    <t>Accounts Payable</t>
  </si>
  <si>
    <t>Invoices</t>
  </si>
  <si>
    <t>Payments</t>
  </si>
  <si>
    <t>Accrued Payroll</t>
  </si>
  <si>
    <t>Paid</t>
  </si>
  <si>
    <t>Processed</t>
  </si>
  <si>
    <t>Forecast- 5 Year Plan</t>
  </si>
  <si>
    <t>Less:</t>
  </si>
  <si>
    <t>Direct Costs</t>
  </si>
  <si>
    <t>Salaries, Wages and Benefits</t>
  </si>
  <si>
    <t>Travel</t>
  </si>
  <si>
    <t>% Margin</t>
  </si>
  <si>
    <t>% Change</t>
  </si>
  <si>
    <t>Operating Costs</t>
  </si>
  <si>
    <t>Rent</t>
  </si>
  <si>
    <t>Marketing</t>
  </si>
  <si>
    <t>Administrative</t>
  </si>
  <si>
    <t>(EBITDA)</t>
  </si>
  <si>
    <t>Depreciation and Amortization</t>
  </si>
  <si>
    <t>Write-offs</t>
  </si>
  <si>
    <t>Recap Of Expenses</t>
  </si>
  <si>
    <t>Operating</t>
  </si>
  <si>
    <t>Total Expenses</t>
  </si>
  <si>
    <t>Total Revenue Increase YOY</t>
  </si>
  <si>
    <t>Year3</t>
  </si>
  <si>
    <t>YOY Increase</t>
  </si>
  <si>
    <t>Labor Allocation</t>
  </si>
  <si>
    <t>Per Unit Cost</t>
  </si>
  <si>
    <t>Inflation</t>
  </si>
  <si>
    <t xml:space="preserve">     Raw Materials</t>
  </si>
  <si>
    <t xml:space="preserve">     Salaries and Benefits</t>
  </si>
  <si>
    <t xml:space="preserve">     Rent</t>
  </si>
  <si>
    <t xml:space="preserve">     Marketing</t>
  </si>
  <si>
    <t xml:space="preserve">     Travel</t>
  </si>
  <si>
    <t>COGS Labor Allocation</t>
  </si>
  <si>
    <t xml:space="preserve">     Administrative</t>
  </si>
  <si>
    <t>Income Statement Combinations</t>
  </si>
  <si>
    <t>Depreciation</t>
  </si>
  <si>
    <t>Cost</t>
  </si>
  <si>
    <t>Life</t>
  </si>
  <si>
    <t>Mission, Goals, and Objectives</t>
  </si>
  <si>
    <t>Business Plan</t>
  </si>
  <si>
    <t>The Business</t>
  </si>
  <si>
    <t>Background Information</t>
  </si>
  <si>
    <t>Organization of Business</t>
  </si>
  <si>
    <t>Management Team</t>
  </si>
  <si>
    <t>*</t>
  </si>
  <si>
    <t>Marketing Plan</t>
  </si>
  <si>
    <t>Products and Services</t>
  </si>
  <si>
    <t>Consumer Demand &amp; Economic Conditions</t>
  </si>
  <si>
    <t>Competition Analysis</t>
  </si>
  <si>
    <t>Marketing Strategies</t>
  </si>
  <si>
    <t>Operational Plan</t>
  </si>
  <si>
    <t>Personnel:</t>
  </si>
  <si>
    <t>Risk Factors</t>
  </si>
  <si>
    <t>Regulatory Considerations</t>
  </si>
  <si>
    <t>Discuss where money will come from and how it will be used.</t>
  </si>
  <si>
    <t>Projected Performance</t>
  </si>
  <si>
    <t>Profitability:</t>
  </si>
  <si>
    <t>Valuation</t>
  </si>
  <si>
    <t>Year 6</t>
  </si>
  <si>
    <t>Year 7</t>
  </si>
  <si>
    <t>Value</t>
  </si>
  <si>
    <t>EBITDA Multiple</t>
  </si>
  <si>
    <t>Cost Mutiple</t>
  </si>
  <si>
    <t>Concluding Remarks</t>
  </si>
  <si>
    <t>Enter Name of company.</t>
  </si>
  <si>
    <t>Purchase Price Multiples-EBITDA</t>
  </si>
  <si>
    <t>Year</t>
  </si>
  <si>
    <t>Sources of Funds</t>
  </si>
  <si>
    <t>Step 2- Business Viability Assessment</t>
  </si>
  <si>
    <t xml:space="preserve">Description of Business- Type of services and/or product lines, location, target market </t>
  </si>
  <si>
    <t>Operating Mission/Strategy-Primary directive, customer source, financial/exit goals, and personnel needs</t>
  </si>
  <si>
    <t xml:space="preserve">Operating Environment- Information about current and forecast industry and economic conditions </t>
  </si>
  <si>
    <t>Capital Requirements-Financing needed, if any, and possible need for additional capital</t>
  </si>
  <si>
    <t>Industry Analysis</t>
  </si>
  <si>
    <t>Industry Tab</t>
  </si>
  <si>
    <t>Identify the industry most closely related to your business and do some initial research to obtain information about the key factors impacting the success of your business. What is the general operating environment like? Does the industry have cycles? How does the general condition of the economy impact the industry?</t>
  </si>
  <si>
    <t>Summarize the general outlook for the industry over the next 1-3 years and for the economy where you plan to sell your products/services. Is the industry expected to grow? How much will it grow? What are the current economic conditions? How will this impact your business? This information will help you prepare projections for forward looking years.</t>
  </si>
  <si>
    <t>Revenue Sharing-</t>
  </si>
  <si>
    <t>Viability Assessment</t>
  </si>
  <si>
    <t>Profitability Analysis</t>
  </si>
  <si>
    <t>Revenue Assumptions</t>
  </si>
  <si>
    <t>Units Per Day</t>
  </si>
  <si>
    <t>If you have a contractual revenue sharing arrangement, you may enter a percentage for this sharing arrangement in the Revenue sharing row called "Commissions". For example, if you own a B&amp;B and give a portion of your income to Airbnb for helping you find tenants and allowing you to use their web site, you can enter this percentage here.</t>
  </si>
  <si>
    <t>Commissions/Royalties</t>
  </si>
  <si>
    <t>Plan Tab</t>
  </si>
  <si>
    <t>Personal Tab</t>
  </si>
  <si>
    <t>Enter Historical information for 3-5 years or more. Use this information to develop assumptions by doing trend analysis of all major accounts.</t>
  </si>
  <si>
    <t>The cost of Direct Materials includes parts, supplies and other tangible items required to build, assemble, or deliver a product. Retail and manufacturing companies always have direct material costs. These companies either build the product in house or purchase the product from vendors.</t>
  </si>
  <si>
    <t>The cost of Direct Labor includes salaries/wages and benefits for contractors and/or employees required to build, assemble, and/or deliver the product. Retail and manufacturing companies will have direct labor if personnel are required to build and/or deliver the product. Service companies almost always have Direct Labor.</t>
  </si>
  <si>
    <t>The "Allocate" column allows you to calculate how much of Labor Costs should be assigned to products/services as Direct Costs or Cost of Goods Sold.</t>
  </si>
  <si>
    <t>Product(s)</t>
  </si>
  <si>
    <t>XXX</t>
  </si>
  <si>
    <t xml:space="preserve">Key personnel and experience </t>
  </si>
  <si>
    <t>Government requirements and tax implications</t>
  </si>
  <si>
    <t>Competition, regulation, financing, dependence on personnel, other</t>
  </si>
  <si>
    <t>Overview</t>
  </si>
  <si>
    <t>General Construct:</t>
  </si>
  <si>
    <t>Personal Budget for Owners</t>
  </si>
  <si>
    <t>Owner 3</t>
  </si>
  <si>
    <t>Monthly Budgets-Owner(s)</t>
  </si>
  <si>
    <t>Start Year of Plan</t>
  </si>
  <si>
    <t>Procedures for Inputting Data in the Model</t>
  </si>
  <si>
    <t>Step 1</t>
  </si>
  <si>
    <t>Step 2</t>
  </si>
  <si>
    <t>Loans &amp; Liabilities with Interest Payments</t>
  </si>
  <si>
    <t>Source-Use Tab</t>
  </si>
  <si>
    <t>Debt YR 1 &amp; Debt YR 2 Tabs</t>
  </si>
  <si>
    <t>WC Tab</t>
  </si>
  <si>
    <t>Inventory Tab</t>
  </si>
  <si>
    <t>COGS Tab</t>
  </si>
  <si>
    <t>Operating Activities</t>
  </si>
  <si>
    <t>Balance Sheet Changes</t>
  </si>
  <si>
    <t>Holding Tank Value Changes</t>
  </si>
  <si>
    <t>Contributions</t>
  </si>
  <si>
    <t xml:space="preserve">* </t>
  </si>
  <si>
    <t>Distributions</t>
  </si>
  <si>
    <t>Capital Expenditures</t>
  </si>
  <si>
    <t>Operating &amp; Administrative Expenses</t>
  </si>
  <si>
    <t>Breakeven Analysis</t>
  </si>
  <si>
    <t>Gather Information for Projection Assumptions</t>
  </si>
  <si>
    <t>STEP 3</t>
  </si>
  <si>
    <t>Develop a Business Plan</t>
  </si>
  <si>
    <t>Prepare Projection Assumptions</t>
  </si>
  <si>
    <t>STEP 4</t>
  </si>
  <si>
    <t>STEP 5</t>
  </si>
  <si>
    <t>The General Construct and Legend provided below will help you find your way around the Model.</t>
  </si>
  <si>
    <t>The analytical and planning process begins with preparing a Strategic Plan for your business which assesses your goals, capital needs, and business performance. On the tab called "Plan", you will find a template where you can summarize important information about the services and/or products your company will provide, the legal structure of the business, your operating and financial goals, your capital requirements, risks and regulatory concerns, experience of key personnel and much more. Content is most important here. You do not need to write a long story. Bullet points in each section are sufficient, but the information should be comprehensive and succinct. Don't cheat because you are in a rush to get done. You will only be cheating yourself. Take whatever time is needed to imagine and develop your dream. Live it in your mind. Then test it for validity.</t>
  </si>
  <si>
    <t>Information required for Projection Assumptions includes i) a Personal Budget for Owners that defines the company's Breakeven Point, ii) trend analysis if your business is already up and running, iii) some research regarding what is going on in the Industry and the Economy, and iv) completion of a Sources and Uses of Funds table.</t>
  </si>
  <si>
    <t>The Personal Budget schedule on the tab called "Personal" should be prepared by the owner(s) of the business as part of assessing breakeven requirements. It is independent of the model. The information will be used primarily to determine what baseline profitability is required from the business  to fund all or some of the owner's required living expenses. If there are multiple owners in the business, each owner should complete a budget on this tab. The Model combines budgets for all owners and feeds a Breakeven computation.</t>
  </si>
  <si>
    <t xml:space="preserve"> Trend Analysis for Businesses Already in Operation</t>
  </si>
  <si>
    <t>Identify any other unique factors relative to the industry including regulatory concerns.</t>
  </si>
  <si>
    <t>Before attempting to use this Model, please watch the Video: Cashflow Mechanics.</t>
  </si>
  <si>
    <t>https://youtu.be/ziKP4lNWSpA?si=oSMfI8L6gDwOv3o1</t>
  </si>
  <si>
    <t>You Tube:</t>
  </si>
  <si>
    <t>Butterflies Pause Channel</t>
  </si>
  <si>
    <t>Profit and Loss  (Income Statement)</t>
  </si>
  <si>
    <t>Now you are ready to do the analytical work required to assess this thing called "viability", generally defined as the ability of tangible or intangible things or beings to survive successfully over some period of time. In the business world, viability has three important components: profitability, sustainabilty and value. Each of these components is analyzed using measurement techniques which include various types of trend analysis, the comparison of Key Performance Indicators (KPIs) to industry norms, and the comparison of business returns to alternative investment options. Let's look at profitability first, followed by sustainability and value. Then, we will review these components collectively and make an overall assessment of this business opportunity to determine if your vision is a dream you want to pursue.</t>
  </si>
  <si>
    <t>NA-For Start-up</t>
  </si>
  <si>
    <t>Year Ended</t>
  </si>
  <si>
    <t>Actual Results</t>
  </si>
  <si>
    <t>Sustainability</t>
  </si>
  <si>
    <t>Free Cashflow</t>
  </si>
  <si>
    <t>FREE CASHFLOW</t>
  </si>
  <si>
    <t>Cash Increase/Decrease</t>
  </si>
  <si>
    <t xml:space="preserve">What is the business name?  </t>
  </si>
  <si>
    <t>What will your product or service be?</t>
  </si>
  <si>
    <t>Where is the business located?</t>
  </si>
  <si>
    <t xml:space="preserve">When was the business established?  </t>
  </si>
  <si>
    <t xml:space="preserve">What will the loan do for the company?  </t>
  </si>
  <si>
    <t>How much money is needed?</t>
  </si>
  <si>
    <t>How will the loan be repaid?</t>
  </si>
  <si>
    <t>When can repayment begin?</t>
  </si>
  <si>
    <t>What is the legal structure?</t>
  </si>
  <si>
    <t xml:space="preserve">Who are the owners?  </t>
  </si>
  <si>
    <t xml:space="preserve">Who will your customers be?  </t>
  </si>
  <si>
    <t xml:space="preserve">What will be used for collateral?  </t>
  </si>
  <si>
    <t>Why is the loan needed?</t>
  </si>
  <si>
    <t>How will the loan be used?</t>
  </si>
  <si>
    <t>When is the loan needed?</t>
  </si>
  <si>
    <t>Once you have completed all this work, you are ready to write a one-page Executive Summary that you can send to Bankers and potential Investors. The Executive Summary should be a maximum of one page. Include everything that you would cover in a five-minute interview. Explain the fundamentals of the proposed business:  What will your product be? Who will your customers be? Who are the owners? What do you think the future holds for your business and your industry?</t>
  </si>
  <si>
    <t xml:space="preserve">In general, this model is designed to provide a Business Owner or potential Business Owner with a 5-year comprehensive Business Plan that can be used to launch and manage a business on a go-forward basis. By the time you complete this review and planning process, you will have what is needed to manage your business, obtain a loan from a bank, and/or raise capital from outside investors. You will have a strategic management tool based on well-founded quantitative and qualitative data--a living, breathing document that can be used to manage every aspect of your business. </t>
  </si>
  <si>
    <t>In general, there are 5-steps required to complete the Business Plan and related Cashflow and Income Statement Projections. In Step 1, you begin writing your Business Plan. In Step 2, you gather information required for Projection Assumptions. This includes defining a Breakeven point via a Personal Budget for Owners based on the number of units required to sell per month and per day. In Step 3, you prepare Projection Assumptions which results in a preliminary valuation of the Business and  feeds the Cashflow and Income Statement results required for the Business Plan. In Step 4, you do a Viability Assessment to verify the Business is sustainable on a long-term basis, at least 10 years or more. And finally, in Step 5, you prepare an Executive Summary than can be used to raise money from Investors or get a loan from a bank.</t>
  </si>
  <si>
    <t>HIST-IS &amp; HIST-BS Tabs</t>
  </si>
  <si>
    <t>Payroll YR 1 &amp; Payroll YR 2 Tabs</t>
  </si>
  <si>
    <t xml:space="preserve">Next, enter your payroll information on the Tabs called Payroll YR 1 and Payroll YR 2. The Model allows you to enter employees in 3 categories: Owners, Salaried, and Hourly. There is a Payroll Tax input area underneath the payroll table which should be updated for tax rate changes at least annually. </t>
  </si>
  <si>
    <t>(COGS)</t>
  </si>
  <si>
    <t>CF Y1-Monthly and CF Y2-Monthly Tabs</t>
  </si>
  <si>
    <t>AR Tab</t>
  </si>
  <si>
    <t>If you have a cash only and/or credit card business, you do not need to track receivables due from customers and worry about collections.</t>
  </si>
  <si>
    <t xml:space="preserve">Cost of Goods Sold is an automatic calculation based on the Sales information input on CF Y1-Monthly and CF Y2-Monthly. </t>
  </si>
  <si>
    <t xml:space="preserve">Money received from Owners or Investors should generally be recorded as an equity contribution unless…the funds must be returned in some specified period of time with interest. If this is the case, then these monies should be recorded as a loan. </t>
  </si>
  <si>
    <t>CF Y3, Y4, Y5-Annual Tabs</t>
  </si>
  <si>
    <t>Items purchased for your business with a useful life greater than one year should be recorded as a Capital Expenditure such as a truck for $50,000. Items with a useful life less than one year such as office supplies should be recorded as "Expense" and flow through the Income Statement.</t>
  </si>
  <si>
    <t>Profit/Loss)</t>
  </si>
  <si>
    <r>
      <t xml:space="preserve">You are able to forecast Balance Sheet Changes on an </t>
    </r>
    <r>
      <rPr>
        <u/>
        <sz val="11"/>
        <color theme="1"/>
        <rFont val="Calibri"/>
        <family val="2"/>
        <scheme val="minor"/>
      </rPr>
      <t>annual</t>
    </r>
    <r>
      <rPr>
        <sz val="11"/>
        <color theme="1"/>
        <rFont val="Calibri"/>
        <family val="2"/>
        <scheme val="minor"/>
      </rPr>
      <t xml:space="preserve"> basis for Years 3, 4 and 5 of your business operations. This information is based on activity from each of the prior years. Data is forecast by applying a percentage increase or decrease to the prior year values for each item in the projections.</t>
    </r>
  </si>
  <si>
    <t>Projections For Years 3, 4 and 5-Annual Basis</t>
  </si>
  <si>
    <t>Projections Years 3, 4 and 5-Annual Basis</t>
  </si>
  <si>
    <t>Summary Overview Comments</t>
  </si>
  <si>
    <t>Tie it all together!</t>
  </si>
  <si>
    <t xml:space="preserve">Discuss required sources and uses of funds relative to business performance. Does capital invested achieve your financial goals? Is the risk worth the reward? </t>
  </si>
  <si>
    <t>Investment Risk Vs. Reward</t>
  </si>
  <si>
    <t>Overview:</t>
  </si>
  <si>
    <t>Rate of Return:</t>
  </si>
  <si>
    <t>Initial Cost</t>
  </si>
  <si>
    <t>Current Value-Initial Cost</t>
  </si>
  <si>
    <t>Introduction:</t>
  </si>
  <si>
    <t>Summarize required sources &amp; uses of funds for the business. Then, talk about Financial Goals (expected future results) and transition into a discussion about Projected Performance.</t>
  </si>
  <si>
    <t>Concluding Remarks:</t>
  </si>
  <si>
    <t>Write this summary last!</t>
  </si>
  <si>
    <t>Introduction and Concluding Remarks</t>
  </si>
  <si>
    <t>Include payback requirements, interest rates, and expected Investor returns.</t>
  </si>
  <si>
    <t>(Prepared after the model is complete)</t>
  </si>
  <si>
    <t>Discussion of Profitability results</t>
  </si>
  <si>
    <t>Discussion of Sustainability results</t>
  </si>
  <si>
    <t>Discussion of Valuation results</t>
  </si>
  <si>
    <t>What trends do you see regarding Profitability, Sustainability, and Valuation? The Model pulls some of the information required for this analysis forward into the Business Plan. You can add more. Write some brief comments about trends in each of these areas.</t>
  </si>
  <si>
    <t>Make it enthusiastic, professional, complete, and concise. These questions are designed to help you include all relevant business information.</t>
  </si>
  <si>
    <t>Earnings Before Interest, Tax, Depreciation &amp; Amortization</t>
  </si>
  <si>
    <t>The first Tab in the file is the Business Plan  followed by the summary financial information supporting the Plan: i) an estimated Business Valuation, ii) a 5-Year Income Statement Forecast, and iii) a 5-Year Cashflow Summary all color coded "Green". Next, are the cashflow projections for each of the 5 years: Years 1 and 2 on a monthly basis, and Years 3-5 on an annual basis all color coded "Yellow". And finally, there are multiple Tabs or Sheets for Assumptions all color coded "Blue".</t>
  </si>
  <si>
    <t xml:space="preserve">Revenue/Sales Assumptions can be found on the Tabs called CF Y1-Monthly and CF Y2-Monthly under the Cashflow tables. All other Assumptions can be found on separate tabs as indicated in the Procedures below. </t>
  </si>
  <si>
    <r>
      <t>Importantly, Account Descriptions required for the Cashflow Tables should be entered on the Year 1 table at CF YR 1-Monthly. You will see these descriptions are in "</t>
    </r>
    <r>
      <rPr>
        <sz val="11"/>
        <color rgb="FFFF0000"/>
        <rFont val="Calibri"/>
        <family val="2"/>
        <scheme val="minor"/>
      </rPr>
      <t>Red</t>
    </r>
    <r>
      <rPr>
        <sz val="11"/>
        <color theme="1"/>
        <rFont val="Calibri"/>
        <family val="2"/>
        <scheme val="minor"/>
      </rPr>
      <t>". When you change something here, it will automatically pull forward to the Cashflow Tables Years 2-5.</t>
    </r>
  </si>
  <si>
    <t xml:space="preserve">Importantly, completion of this section of the model is an iterative and evolving process. You will return to this section frequently to add or revise content as you work through the various other sections of the model. So...make a diligent effort initially to complete this section. Do your homework, but don't force yourself to document a vision that is still "in process". Let your dream develop and evolve on its own as you work your way through this visionary process. You may discover valuable ideas and concepts you had not contemplated before. Bottom line, if you want your Business to be successful over the long haul, you need to raise capital, or get a loan from a bank, this information will help you achieve these very important goals. </t>
  </si>
  <si>
    <t>If the business has already commenced operations, input historical operating results for the most recent operating years (five years, if possible) on the tab called "Hist-IS" and input your Balance Sheets  on "HIST-BS" for at least two years. These Tabs are the last two tabs in this file. This historical information can then be analyzed and used to develop assumptions and identify operating challenges that can be addressed in your Business Plan. You may need to adjust and summarize this historical information, maybe calculate some averages, so that it can be used in Assumptions. Most accounting software such as Quick Books will allow you to download your historical accounting data into Excel in various formats so you can copy and paste it into this file.</t>
  </si>
  <si>
    <t>The relevant "Hist" tab information should then be linked or input on Assumption tabs so it can be used "automatically" in Assumptions and easily modified  to assess alternative business options.</t>
  </si>
  <si>
    <t>The next critical step in the analytical and planning process is to assess your competition and establish performance benchmarks by doing some research on the industry most related to your business. On the tab called "Industry", you will find a template where you can summarize the results of this research. Don't be surprised if you struggle a bit to find all of the information suggested on this tab, especially in the "Key Statistics" section. High level general information can be found on the Internet or at the library. More granular information is sometimes available through paid services, but can be expensive. If you are willing to do a little homework, you can collect some of your own data by analyzing information available for publicly owned companies similar to your own. This information is always available for free as public companies are required to publish financial and operating information quarterly and annually with the Securities Exchange Commission.  Gross and net margins are generally the most important performance factors on a steady state basis. These benchmarks are usually fairly easy to obtain.</t>
  </si>
  <si>
    <t>This information will help you assess if outside funding is required for your business, either in the form of a Bank Loan or funding from investors. Complete the table on the Source-Use tab indicating where you expect funds to come from and how these funds will be used. The Type of Loan(s) and Interest Rate(s) on Financing should be entered on the Debt Service Tabs (see instructions below). This data will then pull into the Source-Use Tab.</t>
  </si>
  <si>
    <t>All projections are based on Assumptions--educated guesses about primary drivers of business performance like Revenue, Cost of Goods Sold, and Operating/Administrative Expenses. Projections also include Working Capital, an Operating Activity required to manage the business, Financing Activities, and Investing Activities. Financing Activities include loans and capital raised from investors. Investing Activities include Capital Expenditures for Equipment, Furniture, and/or other Infrastructure items, perhaps something like Leasehold Improvements. As a reminder, the Cashflow Statement presents changes in cash for a given period of time in two buckets: Profit/(Loss) and Balance Sheet Changes. Thus, procedures for Assumptions are segregated into these two buckets.</t>
  </si>
  <si>
    <t>This portion of the model allows you to prepare projections for the first two years by inputting sales and expense expectations on a monthly basis, and for the last three years using percentage changes year over year for each line item. Total sales and expense items for each year are presented in a column next to a column called "% Rev" which presents each line item as a percentage of total revenue. This is a good way to review operating performance periodically as it allows you to understand some of the significant cost dynamics of your business.</t>
  </si>
  <si>
    <t>(Under the Cashflow Table on CF Y1-Monthly and CF Y2-Monthly Tabs.</t>
  </si>
  <si>
    <r>
      <t>You may enter up to 4 different product/service types for your business. Enter these types in the Sales section of the Cashflow Table for Year 1 at the top where you see the 4 product/service types in "</t>
    </r>
    <r>
      <rPr>
        <sz val="11"/>
        <color rgb="FFFF0000"/>
        <rFont val="Calibri"/>
        <family val="2"/>
        <scheme val="minor"/>
      </rPr>
      <t>Red</t>
    </r>
    <r>
      <rPr>
        <sz val="11"/>
        <color theme="1"/>
        <rFont val="Calibri"/>
        <family val="2"/>
        <scheme val="minor"/>
      </rPr>
      <t xml:space="preserve">". This information will update other areas of the model automatically. Next, for each product/service type, enter i) the number of units you expect to sell per month and ii) the sales price per month. This information will update the COGS Tab and help you develop a per unit cost for each Product/Service Type.  </t>
    </r>
  </si>
  <si>
    <t>If you need to modify this Table, make sure the per unit cost for each product/service type properly feeds the summary table at the top.</t>
  </si>
  <si>
    <r>
      <t xml:space="preserve">Next, you must calculate cost on the "COGS" Tab for each type of product/service being sold. You can group various product/service types under a single product/service type if the overall product/service cost is similar. This cost information is then used to calculate inventory purchases. A table has been provided to assist you with this computation.  Note that product/service cost includes the Raw Materials </t>
    </r>
    <r>
      <rPr>
        <u/>
        <sz val="11"/>
        <color theme="1"/>
        <rFont val="Calibri"/>
        <family val="2"/>
        <scheme val="minor"/>
      </rPr>
      <t>and</t>
    </r>
    <r>
      <rPr>
        <sz val="11"/>
        <color theme="1"/>
        <rFont val="Calibri"/>
        <family val="2"/>
        <scheme val="minor"/>
      </rPr>
      <t xml:space="preserve"> Direct Labor required to produce the product/service.  Labor, however, is input on the "Payroll" Tabs. The COGS Tab allows you to allocate this labor to a product/service using a percentage.</t>
    </r>
  </si>
  <si>
    <r>
      <t>Next, review the names of the various expense categories in "</t>
    </r>
    <r>
      <rPr>
        <sz val="11"/>
        <color rgb="FFFF0000"/>
        <rFont val="Calibri"/>
        <family val="2"/>
        <scheme val="minor"/>
      </rPr>
      <t>Red</t>
    </r>
    <r>
      <rPr>
        <sz val="11"/>
        <color theme="1"/>
        <rFont val="Calibri"/>
        <family val="2"/>
        <scheme val="minor"/>
      </rPr>
      <t>" on the CF YR 1-Monthly Tab and make changes as required for your business. These changes will automatically feed the other CF projection tabs. If the item is "</t>
    </r>
    <r>
      <rPr>
        <sz val="11"/>
        <color rgb="FF0070C0"/>
        <rFont val="Calibri"/>
        <family val="2"/>
        <scheme val="minor"/>
      </rPr>
      <t>Blue</t>
    </r>
    <r>
      <rPr>
        <sz val="11"/>
        <color theme="1"/>
        <rFont val="Calibri"/>
        <family val="2"/>
        <scheme val="minor"/>
      </rPr>
      <t>" and has the word "</t>
    </r>
    <r>
      <rPr>
        <b/>
        <sz val="11"/>
        <color theme="1"/>
        <rFont val="Calibri"/>
        <family val="2"/>
        <scheme val="minor"/>
      </rPr>
      <t>Link</t>
    </r>
    <r>
      <rPr>
        <sz val="11"/>
        <color theme="1"/>
        <rFont val="Calibri"/>
        <family val="2"/>
        <scheme val="minor"/>
      </rPr>
      <t xml:space="preserve">" on the left hand side of the table, do not change the name or numbers for this item. You must go to the source of the link to make the change. </t>
    </r>
  </si>
  <si>
    <r>
      <t>Now, enter amounts in all "</t>
    </r>
    <r>
      <rPr>
        <sz val="11"/>
        <color rgb="FFFF0000"/>
        <rFont val="Calibri"/>
        <family val="2"/>
        <scheme val="minor"/>
      </rPr>
      <t>Red</t>
    </r>
    <r>
      <rPr>
        <sz val="11"/>
        <color theme="1"/>
        <rFont val="Calibri"/>
        <family val="2"/>
        <scheme val="minor"/>
      </rPr>
      <t>" number cells relevant to your business for Years 1 and 2. If you need to create detail supporting a number, use the space under the Cashflow Table to write notes and calculate numbers. Then, link these cells to the appropriate cell in the Cashflow Table above in "</t>
    </r>
    <r>
      <rPr>
        <sz val="11"/>
        <color rgb="FF0070C0"/>
        <rFont val="Calibri"/>
        <family val="2"/>
        <scheme val="minor"/>
      </rPr>
      <t>Blue</t>
    </r>
    <r>
      <rPr>
        <sz val="11"/>
        <color theme="1"/>
        <rFont val="Calibri"/>
        <family val="2"/>
        <scheme val="minor"/>
      </rPr>
      <t>".</t>
    </r>
  </si>
  <si>
    <r>
      <t xml:space="preserve">You are able to forecast Profit/(Loss) on an </t>
    </r>
    <r>
      <rPr>
        <u/>
        <sz val="11"/>
        <color theme="1"/>
        <rFont val="Calibri"/>
        <family val="2"/>
        <scheme val="minor"/>
      </rPr>
      <t>annual</t>
    </r>
    <r>
      <rPr>
        <sz val="11"/>
        <color theme="1"/>
        <rFont val="Calibri"/>
        <family val="2"/>
        <scheme val="minor"/>
      </rPr>
      <t xml:space="preserve"> basis for Years 3, 4 and 5 of your business operations. This information is based on activity from each of the relevant prior years. Data is forecast by applying a percentage increase or decrease to the prior year values for each item in the projection.</t>
    </r>
  </si>
  <si>
    <t>Activities in both the Income Statement and the Balance Sheet flow in and out of the Cashflow Statement. In Step 1, we focused on the Income Statement--the company's Operating Activities. In Step 2, we will focus on the Balance Sheet--cash related activities that flow through the Cashflow Statement as  "Balance" changes during a business period. These activities flow through cash accounts in 3 categories: 1) Working Capital (Operating Activities), 2) Debt, Contributions, and Distributions (collectively, financing Activities), and 3) Capital Expenditures (Investing Activities).</t>
  </si>
  <si>
    <t>Operating Activities reported in your Income Statement include cash inflows from customers (sales ), cash outflows to pay related expenses, and...working capital: Operating Activities which have not yet turned into cash like Accounts Receivable, Inventory, Accounts Payable, and Accrued Payroll. Since cash has not yet been received and/or paid on these accounts, they must be adjusted in the cashflow report. The model does this in a line item called "Working Capital". Details for this number can be found on the "WC Tab". Separate tabs for Accounts Receivable and Inventory for Years 1 and 2 feed into the WC Tab.</t>
  </si>
  <si>
    <r>
      <t>This tab keeps track of your Accounts Receivable customer balances monthly for Years 1 and 2.  If your business is already operating, you must enter a balance  due at the beginning of the first projection year in the "</t>
    </r>
    <r>
      <rPr>
        <sz val="11"/>
        <color rgb="FFFF0000"/>
        <rFont val="Calibri"/>
        <family val="2"/>
        <scheme val="minor"/>
      </rPr>
      <t>Red</t>
    </r>
    <r>
      <rPr>
        <sz val="11"/>
        <color theme="1"/>
        <rFont val="Calibri"/>
        <family val="2"/>
        <scheme val="minor"/>
      </rPr>
      <t xml:space="preserve">" box. Then, enter invoice amounts and a % for repayment for each month in both years. You must also enter assumptions for monthly bad debt for both years. Enter </t>
    </r>
    <r>
      <rPr>
        <sz val="11"/>
        <color rgb="FFFF0000"/>
        <rFont val="Calibri"/>
        <family val="2"/>
        <scheme val="minor"/>
      </rPr>
      <t xml:space="preserve">0% </t>
    </r>
    <r>
      <rPr>
        <sz val="11"/>
        <color theme="1"/>
        <rFont val="Calibri"/>
        <family val="2"/>
        <scheme val="minor"/>
      </rPr>
      <t>in these cells if you do not expect to write-off any receivables.</t>
    </r>
  </si>
  <si>
    <r>
      <t xml:space="preserve">This tab keeps track of your inventory balance for each product/service type for the first two years on a monthly basis. You must enter monthly Purchase assumptions for each product/service type and a % for obsolescence for each type for the first two years. Enter </t>
    </r>
    <r>
      <rPr>
        <sz val="11"/>
        <color rgb="FFFF0000"/>
        <rFont val="Calibri"/>
        <family val="2"/>
        <scheme val="minor"/>
      </rPr>
      <t>0%</t>
    </r>
    <r>
      <rPr>
        <sz val="11"/>
        <color theme="1"/>
        <rFont val="Calibri"/>
        <family val="2"/>
        <scheme val="minor"/>
      </rPr>
      <t xml:space="preserve"> in these cells if you do not expect to write-off any inventory. </t>
    </r>
  </si>
  <si>
    <r>
      <t>This Tab allows you to track three interest bearing loans. Enter the beginning balance of each loan in the "</t>
    </r>
    <r>
      <rPr>
        <sz val="11"/>
        <color rgb="FFFF0000"/>
        <rFont val="Calibri"/>
        <family val="2"/>
        <scheme val="minor"/>
      </rPr>
      <t>Red</t>
    </r>
    <r>
      <rPr>
        <sz val="11"/>
        <color theme="1"/>
        <rFont val="Calibri"/>
        <family val="2"/>
        <scheme val="minor"/>
      </rPr>
      <t>" box. Enter the interest rate for each loan, and then enter proceeds received and/or payments made monthly. Importantly, the interest expense related to each loan should be charged to "Expense". It does not reduce the loan balance.</t>
    </r>
  </si>
  <si>
    <t>Monies paid to Owners/Investors that are not part of a payroll processing system should be recorded as a Distribution or withdrawal of capital. If the Distribution is really a payroll type item, that is, the Owner/Investor is receiving the cash for services performed related to the business, consider entering these amounts on the  "Payroll" Tabs. This will allow you to track business performance more precisely.</t>
  </si>
  <si>
    <t xml:space="preserve">Balance Sheet Changes </t>
  </si>
  <si>
    <t>Assess the Viability of Your Business</t>
  </si>
  <si>
    <t>Plan Tab-Section 5</t>
  </si>
  <si>
    <t>Write a brief description about funds required to operate the business and how these funds will be used. The Model pulls the total numbers in each category into Section 5 of the Business Plan. Include narrative about payback requirements, interest rates, and expected investor returns.</t>
  </si>
  <si>
    <t>On the tab called "Forecast IS", you will find profitability presented in comparative form from 3 viewpoints: i) from a historical perspective if your business is already operating (the 2 far right hand columns), ii) from a forward-looking perspective for 5 years going forward (the middle 5 columns), and iii) from a competitive perspective (the right hand column labeled "Industry"). This presentation allows you to compare your historical results to what you expect to do over the next 5 years and to your competition as a benchmark for performance and success.</t>
  </si>
  <si>
    <t>Review the KPIs in the Business Plan Section 5-Projected Performance and write a brief description regarding what you see. You are doing what is called a "Trend Analysis". The Industry Benchmark column allows you to benchmark or compare your business "actual" results and projections to your competition. Since you have already completed the industry work, industry information should be pulling forward to this tab automatically. Add Industry Benchmarks of your own, the more, the better.</t>
  </si>
  <si>
    <t>Prepare an Executive Summary-Fundraising Tool</t>
  </si>
  <si>
    <t>Commission</t>
  </si>
  <si>
    <t>Earnings Before Capital Investment and Tax</t>
  </si>
  <si>
    <t xml:space="preserve">Net Income </t>
  </si>
  <si>
    <t>One or two sentence statement: Exactly what does the business do?</t>
  </si>
  <si>
    <t>Destinations-where you want your business to be, Short-term and Long-term</t>
  </si>
  <si>
    <t>Legal structure and ownership and Why You selected this Form</t>
  </si>
  <si>
    <t>Competitive advantages/disadvantages, quality, niche, pricing</t>
  </si>
  <si>
    <t xml:space="preserve">Promotion, budget, pricing, distribution channels. </t>
  </si>
  <si>
    <t>Market Analysis-Customers</t>
  </si>
  <si>
    <t>Production</t>
  </si>
  <si>
    <t>Techniques &amp; Costs, Quality Control, Customer Service, Inventory, Product Development, location</t>
  </si>
  <si>
    <t>No. employees, type of labor, pay, quality of staff</t>
  </si>
  <si>
    <t>Goals:</t>
  </si>
  <si>
    <t>Profitability-Expected Rate of Return</t>
  </si>
  <si>
    <t>Owner(s) Compensation</t>
  </si>
  <si>
    <t>Mission:</t>
  </si>
  <si>
    <t>Exit Strategy</t>
  </si>
  <si>
    <t>Sale, Public Offering, Family Legacy</t>
  </si>
  <si>
    <t>Annual Salary/Bonus/Cashout on Exit</t>
  </si>
  <si>
    <t>Objectives:</t>
  </si>
  <si>
    <t>Financial Goals for Business</t>
  </si>
  <si>
    <t>An outcome you want to achieve</t>
  </si>
  <si>
    <t>Progress markers along the way; Specific Measurable Actions</t>
  </si>
  <si>
    <t>Sources &amp; Uses of Funds if you want a loan or want to raise capital</t>
  </si>
  <si>
    <t>Industry Benchmarks</t>
  </si>
  <si>
    <t xml:space="preserve">Growth Rate </t>
  </si>
  <si>
    <t>Evolution of business, Life Cycle, Key driving factors</t>
  </si>
  <si>
    <t>Annual Salary</t>
  </si>
  <si>
    <t>Return on Investment</t>
  </si>
  <si>
    <t>Sales Growth Year Over Year</t>
  </si>
  <si>
    <t>Gross Margin &gt; than Industry</t>
  </si>
  <si>
    <t>Net Margin &gt; Industry</t>
  </si>
  <si>
    <t xml:space="preserve">Sell business in Year 8 </t>
  </si>
  <si>
    <t>IRR</t>
  </si>
  <si>
    <t>Cost Multiple:</t>
  </si>
  <si>
    <t xml:space="preserve">The Company will own and operate a sports bar and grill located on Main Street in Grand Junction.  Initially, there will be one location with an average meal price of $15.00. Menu will include buffalo and veggie burgers, fresh salad options, homemade baked potatoe wedges and yogurt desserts. Beer and wine will be sold on the premises. There will be televisions located in strategic places to watch sports. The target market will be i) families looking for a healthy economic meal after children's sporting events and ii) adults who play  league sports wanting to socialize after games over a meal. </t>
  </si>
  <si>
    <t>Jake's Family Sports Bar &amp; Grill</t>
  </si>
  <si>
    <t>The Industry itself is in the Mature Life Cycle Stage. Key Driving Factors are i) Consumer Spending, ii) Consumer Confidence Index, iii) Healthy Eating Index, iv) Households earning more than $100,000, and v) Urban Population.</t>
  </si>
  <si>
    <t xml:space="preserve">The Company will own and operate a sports bar and grill located on Main Street in Grand Junction in order to take advantage of i)  "Limited Liability" protection and ii) Flow-through entity tax reporting.   Initially, there will be one location with an average meal price of $15.00. The Menu will include buffalo and veggie burgers, fresh salad options, homemade baked potatoe wedges and yogurt desserts. Beer and wine will be sold on the premises. There will be televisions located in strategic places to watch sports. The target market will be i) families looking for a healthy economic meal after children's sporting events and ii) adults who play  league sports wanting to socialize after games over a meal. </t>
  </si>
  <si>
    <t>Owner previously managed a family restaurant for 5 years</t>
  </si>
  <si>
    <t>Owner worked in food industry for 10 years prior to managing family restaurant</t>
  </si>
  <si>
    <t xml:space="preserve">Owner's wife will quit her waitress job of 5 years and manage the restaurant. </t>
  </si>
  <si>
    <t>Owner will work part-time as a handy man.</t>
  </si>
  <si>
    <t>Owner and Wife</t>
  </si>
  <si>
    <t>SBA Loan</t>
  </si>
  <si>
    <t>Years</t>
  </si>
  <si>
    <t>Bank</t>
  </si>
  <si>
    <t>Months</t>
  </si>
  <si>
    <t>Investors</t>
  </si>
  <si>
    <t>Sources</t>
  </si>
  <si>
    <t>Uses</t>
  </si>
  <si>
    <t>Furniture &amp; Equipment</t>
  </si>
  <si>
    <t>My mission is to rent space in a building in a prime location and launch a sports oriented family restaurant serving customers healthly food options in the Grand Junction area .</t>
  </si>
  <si>
    <t>Furniture/Equipment</t>
  </si>
  <si>
    <t>Leasehold Improvements</t>
  </si>
  <si>
    <t>Leasehold Imporvements</t>
  </si>
  <si>
    <t>Bank Loan</t>
  </si>
  <si>
    <t>Interest</t>
  </si>
  <si>
    <t>Payback</t>
  </si>
  <si>
    <t>Single Location Full Service Restaurants</t>
  </si>
  <si>
    <t>Restaurant</t>
  </si>
  <si>
    <t>bn</t>
  </si>
  <si>
    <t>RRGB</t>
  </si>
  <si>
    <t>Red Robin Gourmet Burgers</t>
  </si>
  <si>
    <t>3-Year</t>
  </si>
  <si>
    <t>5-Year</t>
  </si>
  <si>
    <t>10-Year</t>
  </si>
  <si>
    <t>Single location full service restaurant revenue will grow at a CAGR of 0.2% to $211.2M in 2028 while profit will remain relatively flat.</t>
  </si>
  <si>
    <t>Grand Junction, CO</t>
  </si>
  <si>
    <t>Mesa County, CO</t>
  </si>
  <si>
    <t>Bar &amp; Grill Restaurants</t>
  </si>
  <si>
    <t>Bostons</t>
  </si>
  <si>
    <t>Red Robin</t>
  </si>
  <si>
    <t>Blue Moon</t>
  </si>
  <si>
    <t>Chili's</t>
  </si>
  <si>
    <t>Scallwags</t>
  </si>
  <si>
    <t>Rockslide</t>
  </si>
  <si>
    <t>Goat &amp; Clover</t>
  </si>
  <si>
    <t>Warehouse 12-65</t>
  </si>
  <si>
    <t>Handlbar</t>
  </si>
  <si>
    <t>Feisty Pint</t>
  </si>
  <si>
    <t>Ocotillo</t>
  </si>
  <si>
    <t>Ale House</t>
  </si>
  <si>
    <t>Old Chicago</t>
  </si>
  <si>
    <t>Brass Rail</t>
  </si>
  <si>
    <t>Bin 707</t>
  </si>
  <si>
    <t>Applebees</t>
  </si>
  <si>
    <t>Fly'n Roosters</t>
  </si>
  <si>
    <t>Famous Dave's</t>
  </si>
  <si>
    <t>Moodys</t>
  </si>
  <si>
    <t>Buffalo Wild Wings</t>
  </si>
  <si>
    <t>The City's economy relies on tourism, healthcare, government services, retail, food service, and eductation. Competition is high. There are 20 retail locations in town for customers to purchase coffee. This does not include the drive up trailers.</t>
  </si>
  <si>
    <t>Data Sources:</t>
  </si>
  <si>
    <t>https://fred.stlouisfed.org/series/GRAN308URN</t>
  </si>
  <si>
    <t>https://www.census.gov/quickfacts/fact/table/grandjunctioncitycolorado/INC110221</t>
  </si>
  <si>
    <t>https://worldpopulationreview.com/us-counties/co/mesa-county-population</t>
  </si>
  <si>
    <t>https://www.bls.gov/opub/ted/2023/consumer-prices-up-4-9-percent-from-april-2022-to-april-2023.htm#:~:text=The%20Consumer%20Price%20Index%20for,for%20energy%20fell%205.1%20percent.</t>
  </si>
  <si>
    <t>IBIS World Industry Report: Single Full Service Restaurants in the US; January 2023</t>
  </si>
  <si>
    <t>https://www.macrotrends.net/stocks/charts/RRGB/red-robin-gourmet-burgers/gross-margin</t>
  </si>
  <si>
    <t>https://www.macrotrends.net/stocks/charts/RRGB/red-robin-gourmet-burgers/ebitda-margin</t>
  </si>
  <si>
    <t>https://finbox.com/NASDAQGS:RRGB/explorer/ev_to_ebitda_ltm/</t>
  </si>
  <si>
    <t>Meals</t>
  </si>
  <si>
    <t>Appetizers</t>
  </si>
  <si>
    <t>Beverages</t>
  </si>
  <si>
    <t>Alchohol</t>
  </si>
  <si>
    <t>Per Day</t>
  </si>
  <si>
    <t>Buns</t>
  </si>
  <si>
    <t>Lettuce</t>
  </si>
  <si>
    <t>Tomatoes</t>
  </si>
  <si>
    <t>Pickles</t>
  </si>
  <si>
    <t>Ground Beef</t>
  </si>
  <si>
    <t>Cheese</t>
  </si>
  <si>
    <t>Pkg</t>
  </si>
  <si>
    <t>Heads</t>
  </si>
  <si>
    <t>Jar</t>
  </si>
  <si>
    <t>oz.</t>
  </si>
  <si>
    <t>Slices</t>
  </si>
  <si>
    <t>Potatoes</t>
  </si>
  <si>
    <t>Bag</t>
  </si>
  <si>
    <t>Onions</t>
  </si>
  <si>
    <t>Flour</t>
  </si>
  <si>
    <t>Coke</t>
  </si>
  <si>
    <t>Pack</t>
  </si>
  <si>
    <t>Ice Tea</t>
  </si>
  <si>
    <t>Lemonade</t>
  </si>
  <si>
    <t>Beer</t>
  </si>
  <si>
    <t>Case</t>
  </si>
  <si>
    <t>Wine</t>
  </si>
  <si>
    <t>oz</t>
  </si>
  <si>
    <t>Avg</t>
  </si>
  <si>
    <t>GM</t>
  </si>
  <si>
    <t>Hostess/Waitress</t>
  </si>
  <si>
    <t>Waitress</t>
  </si>
  <si>
    <t>Personal Budget</t>
  </si>
  <si>
    <t>Owned and operated by native residents of community with significant food service experience</t>
  </si>
  <si>
    <t>Ability to expand by duplication of facility in other strategic locations</t>
  </si>
  <si>
    <t>Strong community support for locally sourced food products</t>
  </si>
  <si>
    <t>Experienced management team</t>
  </si>
  <si>
    <t>Families looking for healthy meal options after sporting events</t>
  </si>
  <si>
    <t>Adults looking for social time after sporting events</t>
  </si>
  <si>
    <t>Type, number &amp; location of competing restaurants</t>
  </si>
  <si>
    <t>Fast food chains</t>
  </si>
  <si>
    <t>Negative press regarding food quality, illness, injury</t>
  </si>
  <si>
    <t>Litigation issues based on discrimination, personal injury and other claims</t>
  </si>
  <si>
    <t xml:space="preserve">Local competition includes at least 20 restaurants with a similar menu and price range. </t>
  </si>
  <si>
    <t>Market presence</t>
  </si>
  <si>
    <t>Consumer demand</t>
  </si>
  <si>
    <t xml:space="preserve">Changing consumer tastes and spending priorities </t>
  </si>
  <si>
    <t>Health concerns and trends</t>
  </si>
  <si>
    <t>Demographic trends</t>
  </si>
  <si>
    <t>Economic conditions</t>
  </si>
  <si>
    <t>Dependence on fresh produce and meats</t>
  </si>
  <si>
    <t>Quality and cost of food supplies</t>
  </si>
  <si>
    <t>Labor and employee benfit costs</t>
  </si>
  <si>
    <t>Availabiltiy of qualified personnel</t>
  </si>
  <si>
    <t>Jake's Family Sports Bar &amp; Grill (Jake's) will be a part of the Sinjgle Lopcation Full Services Resaurant Industry. This industry includes independent or family-operated restaurants that provide food services to customers who order and are served while seated (waiter or waitress service) and pay after eating. These businesses sell alchohol and other beveragesin addition to providing food services. There are no major players in the industry. Industry is highly fragmented and exceedingly competitive. There are five key external drivers.</t>
  </si>
  <si>
    <t>Consumer Confidence Index</t>
  </si>
  <si>
    <t>Falling consumer confidence poses threat to demand</t>
  </si>
  <si>
    <t xml:space="preserve">Household Income &gt; $100,000 </t>
  </si>
  <si>
    <t>Full service restaurants draw customers from higher Income households.</t>
  </si>
  <si>
    <t>Healthy Eating Index</t>
  </si>
  <si>
    <t>Increasing awareness of weight &amp; obesity, fatty food intake, &amp; safety issues.</t>
  </si>
  <si>
    <t>Consumer Spending</t>
  </si>
  <si>
    <t>Influenced by taxes, consumer sentiment, oil prices, unemployment, &amp; other factors.</t>
  </si>
  <si>
    <t>Urban Population</t>
  </si>
  <si>
    <t>More time strapped people in urban areas bolster demand</t>
  </si>
  <si>
    <t>FDA Concerns</t>
  </si>
  <si>
    <t>Competition</t>
  </si>
  <si>
    <t>Employee turnover</t>
  </si>
  <si>
    <t>Food contamination</t>
  </si>
  <si>
    <t>Growth management</t>
  </si>
  <si>
    <t>Need for additional financing</t>
  </si>
  <si>
    <t>No assurance of profitability-low profit margin industry</t>
  </si>
  <si>
    <t>FDA inspections</t>
  </si>
  <si>
    <t>Tax implications</t>
  </si>
  <si>
    <t>Ability to obtain and retain liquor license</t>
  </si>
  <si>
    <t>Workers compensation cost</t>
  </si>
  <si>
    <t>Minimum wage requirements</t>
  </si>
  <si>
    <t>Citizenship or immigration status</t>
  </si>
  <si>
    <t>Target customers are middle and upper class working people looking for a casual dining experience along with drinks. While there are competitors offering a similar experience, Jake's will provide a family oriented atmosphere with fun music and games for children.</t>
  </si>
  <si>
    <t>Management-Owner will quit his job to manage the restaurant and handle administrative duties.</t>
  </si>
  <si>
    <t>FT</t>
  </si>
  <si>
    <t>PT</t>
  </si>
  <si>
    <t>Chef</t>
  </si>
  <si>
    <t>Headcount</t>
  </si>
  <si>
    <t>Over/(Short)</t>
  </si>
  <si>
    <t>Restaurant will be open for Lunch and Dinner. Menus will be the same for both meals. The Bar will offer a "Happy Hour" between 4-6 to bring more customers in during this slower period. Staffing will be a challenge due to competition for labor from local businesses, so Management will offer a flexible hours schedule and a bonus program to staff members who are able to work regimented hours.</t>
  </si>
  <si>
    <t>Management will need to provide competitive benefits for employee retention, especially during the two year ramp-up period when funding for payroll will be a challenge.</t>
  </si>
  <si>
    <t>Jake's will serve Appetizers, Salads, and grilled sandwiches. Alchohol will include local wine options and beer from local breweries. Menu options will include allergy sensitive choices. Fruit and vegetables will be sourced from local orchards and farms. Prices will be competitive with other family-owned casual dining restaurants.</t>
  </si>
  <si>
    <t>Complete this section after you have run at least 3  Scenarios: Low, Base, and High Cases.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</si>
</sst>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_);\(0\)"/>
    <numFmt numFmtId="166" formatCode="_(* #,##0_);_(* \(#,##0\);_(* &quot;-&quot;??_);_(@_)"/>
    <numFmt numFmtId="167" formatCode="_(&quot;$&quot;* #,##0_);_(&quot;$&quot;* \(#,##0\);_(&quot;$&quot;* &quot;-&quot;??_);_(@_)"/>
    <numFmt numFmtId="168" formatCode="_(* #,##0.0_);_(* \(#,##0.0\);_(* &quot;-&quot;??_);_(@_)"/>
    <numFmt numFmtId="169" formatCode="#,##0.0_);\(#,##0.0\)"/>
    <numFmt numFmtId="170" formatCode="0.0"/>
  </numFmts>
  <fonts count="92">
    <font>
      <sz val="11"/>
      <color theme="1"/>
      <name val="Calibri"/>
      <family val="2"/>
      <scheme val="minor"/>
    </font>
    <font>
      <b/>
      <sz val="10"/>
      <name val="Calibri"/>
      <family val="2"/>
    </font>
    <font>
      <b/>
      <sz val="12"/>
      <name val="Calibri"/>
      <family val="2"/>
    </font>
    <font>
      <sz val="11"/>
      <name val="Calibri"/>
      <family val="2"/>
    </font>
    <font>
      <b/>
      <sz val="11"/>
      <name val="Calibri"/>
      <family val="2"/>
    </font>
    <font>
      <sz val="11"/>
      <name val="Calibri"/>
      <family val="2"/>
    </font>
    <font>
      <sz val="11"/>
      <color theme="1"/>
      <name val="Calibri"/>
      <family val="2"/>
      <scheme val="minor"/>
    </font>
    <font>
      <b/>
      <sz val="15"/>
      <color theme="3"/>
      <name val="Calibri"/>
      <family val="2"/>
      <scheme val="minor"/>
    </font>
    <font>
      <b/>
      <sz val="11"/>
      <color theme="1"/>
      <name val="Calibri"/>
      <family val="2"/>
      <scheme val="minor"/>
    </font>
    <font>
      <sz val="11"/>
      <color theme="1"/>
      <name val="Calibri"/>
      <family val="2"/>
    </font>
    <font>
      <b/>
      <sz val="11"/>
      <color theme="1"/>
      <name val="Calibri"/>
      <family val="2"/>
    </font>
    <font>
      <sz val="11"/>
      <color rgb="FFFF0000"/>
      <name val="Calibri"/>
      <family val="2"/>
      <scheme val="minor"/>
    </font>
    <font>
      <b/>
      <sz val="14"/>
      <color theme="1"/>
      <name val="Calibri"/>
      <family val="2"/>
      <scheme val="minor"/>
    </font>
    <font>
      <b/>
      <sz val="20"/>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1"/>
      <color rgb="FF0070C0"/>
      <name val="Calibri"/>
      <family val="2"/>
      <scheme val="minor"/>
    </font>
    <font>
      <b/>
      <sz val="14"/>
      <color rgb="FFFF0000"/>
      <name val="Calibri"/>
      <family val="2"/>
      <scheme val="minor"/>
    </font>
    <font>
      <b/>
      <sz val="18"/>
      <color theme="1"/>
      <name val="Calibri"/>
      <family val="2"/>
      <scheme val="minor"/>
    </font>
    <font>
      <b/>
      <sz val="14"/>
      <color rgb="FF0070C0"/>
      <name val="Calibri"/>
      <family val="2"/>
      <scheme val="minor"/>
    </font>
    <font>
      <b/>
      <sz val="14"/>
      <color rgb="FF0070C0"/>
      <name val="Calibri"/>
      <family val="2"/>
    </font>
    <font>
      <sz val="11"/>
      <color rgb="FFFF0000"/>
      <name val="Calibri"/>
      <family val="2"/>
    </font>
    <font>
      <sz val="11"/>
      <color rgb="FF0070C0"/>
      <name val="Calibri"/>
      <family val="2"/>
    </font>
    <font>
      <i/>
      <sz val="11"/>
      <color theme="1"/>
      <name val="Calibri"/>
      <family val="2"/>
    </font>
    <font>
      <i/>
      <sz val="11"/>
      <color rgb="FF0070C0"/>
      <name val="Calibri"/>
      <family val="2"/>
      <scheme val="minor"/>
    </font>
    <font>
      <u/>
      <sz val="11"/>
      <color theme="1"/>
      <name val="Calibri"/>
      <family val="2"/>
      <scheme val="minor"/>
    </font>
    <font>
      <b/>
      <sz val="12"/>
      <color theme="1"/>
      <name val="Calibri"/>
      <family val="2"/>
    </font>
    <font>
      <b/>
      <sz val="11"/>
      <color rgb="FFFF0000"/>
      <name val="Calibri"/>
      <family val="2"/>
      <scheme val="minor"/>
    </font>
    <font>
      <b/>
      <sz val="12"/>
      <color theme="1"/>
      <name val="Calibri"/>
      <family val="2"/>
      <scheme val="minor"/>
    </font>
    <font>
      <b/>
      <sz val="11"/>
      <name val="Calibri"/>
      <family val="2"/>
      <scheme val="minor"/>
    </font>
    <font>
      <sz val="10"/>
      <color rgb="FF000000"/>
      <name val="Lucida Grande"/>
      <family val="2"/>
    </font>
    <font>
      <b/>
      <sz val="20"/>
      <color rgb="FF0070C0"/>
      <name val="Lucida Grande"/>
    </font>
    <font>
      <b/>
      <sz val="16"/>
      <color rgb="FF000000"/>
      <name val="Lucida Grande"/>
    </font>
    <font>
      <b/>
      <i/>
      <sz val="14"/>
      <color theme="1"/>
      <name val="Calibri"/>
      <family val="2"/>
      <scheme val="minor"/>
    </font>
    <font>
      <b/>
      <sz val="18"/>
      <name val="Calibri"/>
      <family val="2"/>
      <scheme val="minor"/>
    </font>
    <font>
      <sz val="11"/>
      <name val="Courier New"/>
      <family val="3"/>
    </font>
    <font>
      <b/>
      <sz val="11"/>
      <name val="Courier New"/>
      <family val="3"/>
    </font>
    <font>
      <b/>
      <sz val="11"/>
      <color rgb="FF000000"/>
      <name val="Calibri"/>
      <family val="2"/>
      <scheme val="minor"/>
    </font>
    <font>
      <sz val="10"/>
      <name val="Arial"/>
      <family val="2"/>
    </font>
    <font>
      <vertAlign val="superscript"/>
      <sz val="11"/>
      <name val="Calibri"/>
      <family val="2"/>
      <scheme val="minor"/>
    </font>
    <font>
      <b/>
      <sz val="11"/>
      <color rgb="FF0070C0"/>
      <name val="Calibri"/>
      <family val="2"/>
    </font>
    <font>
      <sz val="11"/>
      <color theme="9" tint="-0.249977111117893"/>
      <name val="Calibri"/>
      <family val="2"/>
    </font>
    <font>
      <b/>
      <sz val="11"/>
      <color theme="4"/>
      <name val="Calibri"/>
      <family val="2"/>
      <scheme val="minor"/>
    </font>
    <font>
      <b/>
      <sz val="16"/>
      <color theme="1"/>
      <name val="Calibri"/>
      <family val="2"/>
      <scheme val="minor"/>
    </font>
    <font>
      <sz val="14"/>
      <color theme="1"/>
      <name val="Calibri"/>
      <family val="2"/>
      <scheme val="minor"/>
    </font>
    <font>
      <b/>
      <sz val="12"/>
      <color rgb="FFC00000"/>
      <name val="Calibri"/>
      <family val="2"/>
    </font>
    <font>
      <b/>
      <sz val="12"/>
      <color rgb="FF002060"/>
      <name val="Calibri"/>
      <family val="2"/>
    </font>
    <font>
      <b/>
      <sz val="12"/>
      <color rgb="FFFF0000"/>
      <name val="Calibri"/>
      <family val="2"/>
      <scheme val="minor"/>
    </font>
    <font>
      <b/>
      <i/>
      <sz val="11"/>
      <color rgb="FFFF0000"/>
      <name val="Calibri"/>
      <family val="2"/>
      <scheme val="minor"/>
    </font>
    <font>
      <b/>
      <sz val="18"/>
      <color rgb="FF0070C0"/>
      <name val="Calibri"/>
      <family val="2"/>
      <scheme val="minor"/>
    </font>
    <font>
      <b/>
      <sz val="18"/>
      <color rgb="FF000000"/>
      <name val="Calibri"/>
      <family val="2"/>
      <charset val="1"/>
    </font>
    <font>
      <vertAlign val="superscript"/>
      <sz val="11"/>
      <color theme="1"/>
      <name val="Calibri"/>
      <family val="2"/>
      <scheme val="minor"/>
    </font>
    <font>
      <sz val="10"/>
      <color theme="1"/>
      <name val="Calibri"/>
      <family val="2"/>
      <scheme val="minor"/>
    </font>
    <font>
      <b/>
      <vertAlign val="superscript"/>
      <sz val="11"/>
      <color rgb="FF00B050"/>
      <name val="Calibri"/>
      <family val="2"/>
    </font>
    <font>
      <sz val="10"/>
      <color rgb="FF00B050"/>
      <name val="Calibri"/>
      <family val="2"/>
      <scheme val="minor"/>
    </font>
    <font>
      <sz val="9"/>
      <name val="Calibri"/>
      <family val="2"/>
      <scheme val="minor"/>
    </font>
    <font>
      <sz val="11"/>
      <color rgb="FF00B050"/>
      <name val="Calibri"/>
      <family val="2"/>
      <scheme val="minor"/>
    </font>
    <font>
      <b/>
      <u/>
      <sz val="11"/>
      <color theme="1"/>
      <name val="Calibri"/>
      <family val="2"/>
      <scheme val="minor"/>
    </font>
    <font>
      <sz val="11"/>
      <color rgb="FFC00000"/>
      <name val="Calibri"/>
      <family val="2"/>
      <scheme val="minor"/>
    </font>
    <font>
      <b/>
      <i/>
      <sz val="11"/>
      <name val="Calibri"/>
      <family val="2"/>
      <scheme val="minor"/>
    </font>
    <font>
      <b/>
      <sz val="11"/>
      <color rgb="FFC00000"/>
      <name val="Calibri"/>
      <family val="2"/>
      <scheme val="minor"/>
    </font>
    <font>
      <vertAlign val="superscript"/>
      <sz val="11"/>
      <color theme="1"/>
      <name val="Calibri"/>
      <family val="2"/>
    </font>
    <font>
      <b/>
      <i/>
      <sz val="11"/>
      <color theme="1"/>
      <name val="Calibri"/>
      <family val="2"/>
    </font>
    <font>
      <b/>
      <i/>
      <sz val="11"/>
      <name val="Calibri"/>
      <family val="2"/>
    </font>
    <font>
      <i/>
      <sz val="11"/>
      <color rgb="FFC00000"/>
      <name val="Calibri"/>
      <family val="2"/>
    </font>
    <font>
      <b/>
      <sz val="10"/>
      <color theme="4"/>
      <name val="Arial"/>
      <family val="2"/>
    </font>
    <font>
      <b/>
      <sz val="11"/>
      <color rgb="FF0070C0"/>
      <name val="Calibri"/>
      <family val="2"/>
      <scheme val="minor"/>
    </font>
    <font>
      <b/>
      <sz val="12"/>
      <color rgb="FFC00000"/>
      <name val="Calibri"/>
      <family val="2"/>
      <scheme val="minor"/>
    </font>
    <font>
      <b/>
      <sz val="11"/>
      <color rgb="FFC00000"/>
      <name val="Calibri"/>
      <family val="2"/>
    </font>
    <font>
      <u/>
      <sz val="11"/>
      <color theme="10"/>
      <name val="Calibri"/>
      <family val="2"/>
      <scheme val="minor"/>
    </font>
    <font>
      <b/>
      <u/>
      <sz val="11"/>
      <name val="Calibri"/>
      <family val="2"/>
      <scheme val="minor"/>
    </font>
    <font>
      <sz val="12"/>
      <color theme="1"/>
      <name val="Calibri"/>
      <family val="2"/>
      <scheme val="minor"/>
    </font>
    <font>
      <b/>
      <sz val="20"/>
      <name val="Arial"/>
      <family val="2"/>
    </font>
    <font>
      <b/>
      <sz val="12"/>
      <name val="Arial"/>
      <family val="2"/>
    </font>
    <font>
      <u/>
      <sz val="10"/>
      <name val="Arial"/>
      <family val="2"/>
    </font>
    <font>
      <i/>
      <sz val="10"/>
      <name val="Arial"/>
      <family val="2"/>
    </font>
    <font>
      <b/>
      <i/>
      <sz val="11"/>
      <color rgb="FF0070C0"/>
      <name val="Calibri"/>
      <family val="2"/>
      <scheme val="minor"/>
    </font>
    <font>
      <u/>
      <sz val="11"/>
      <color theme="1"/>
      <name val="Calibri"/>
      <family val="2"/>
    </font>
    <font>
      <b/>
      <sz val="26"/>
      <color theme="1"/>
      <name val="Calibri"/>
      <family val="2"/>
      <scheme val="minor"/>
    </font>
    <font>
      <sz val="11"/>
      <color rgb="FF00B0F0"/>
      <name val="Calibri"/>
      <family val="2"/>
      <scheme val="minor"/>
    </font>
    <font>
      <i/>
      <sz val="11"/>
      <name val="Calibri"/>
      <family val="2"/>
      <scheme val="minor"/>
    </font>
    <font>
      <i/>
      <sz val="9"/>
      <name val="Calibri"/>
      <family val="2"/>
    </font>
    <font>
      <b/>
      <sz val="11"/>
      <color rgb="FFC00000"/>
      <name val="Courier New"/>
      <family val="3"/>
    </font>
    <font>
      <sz val="11"/>
      <color theme="4"/>
      <name val="Calibri"/>
      <family val="2"/>
      <scheme val="minor"/>
    </font>
    <font>
      <b/>
      <sz val="14"/>
      <color rgb="FFC00000"/>
      <name val="Calibri"/>
      <family val="2"/>
      <scheme val="minor"/>
    </font>
    <font>
      <b/>
      <i/>
      <sz val="14"/>
      <color rgb="FFC00000"/>
      <name val="Calibri"/>
      <family val="2"/>
      <scheme val="minor"/>
    </font>
    <font>
      <sz val="11"/>
      <color rgb="FFC00000"/>
      <name val="Calibri"/>
      <family val="2"/>
    </font>
    <font>
      <sz val="12"/>
      <color theme="1"/>
      <name val="Garamond"/>
      <family val="1"/>
    </font>
    <font>
      <i/>
      <u/>
      <sz val="11"/>
      <color theme="1"/>
      <name val="Calibri"/>
      <family val="2"/>
      <scheme val="minor"/>
    </font>
    <font>
      <u/>
      <sz val="11"/>
      <color theme="10"/>
      <name val="Calibri"/>
      <family val="2"/>
    </font>
    <font>
      <i/>
      <sz val="11"/>
      <color rgb="FFFF0000"/>
      <name val="Calibri"/>
      <family val="2"/>
    </font>
  </fonts>
  <fills count="7">
    <fill>
      <patternFill patternType="none"/>
    </fill>
    <fill>
      <patternFill patternType="gray125"/>
    </fill>
    <fill>
      <patternFill patternType="solid">
        <fgColor theme="1" tint="0.499984740745262"/>
        <bgColor indexed="64"/>
      </patternFill>
    </fill>
    <fill>
      <patternFill patternType="solid">
        <fgColor theme="9" tint="0.79998168889431442"/>
        <bgColor theme="9" tint="0.79998168889431442"/>
      </patternFill>
    </fill>
    <fill>
      <patternFill patternType="solid">
        <fgColor theme="4" tint="0.79998168889431442"/>
        <bgColor theme="4" tint="0.79998168889431442"/>
      </patternFill>
    </fill>
    <fill>
      <patternFill patternType="solid">
        <fgColor theme="0"/>
        <bgColor indexed="64"/>
      </patternFill>
    </fill>
    <fill>
      <patternFill patternType="solid">
        <fgColor rgb="FFFF6699"/>
        <bgColor indexed="64"/>
      </patternFill>
    </fill>
  </fills>
  <borders count="81">
    <border>
      <left/>
      <right/>
      <top/>
      <bottom/>
      <diagonal/>
    </border>
    <border>
      <left/>
      <right/>
      <top/>
      <bottom style="double">
        <color indexed="64"/>
      </bottom>
      <diagonal/>
    </border>
    <border>
      <left/>
      <right/>
      <top style="double">
        <color indexed="64"/>
      </top>
      <bottom style="double">
        <color indexed="64"/>
      </bottom>
      <diagonal/>
    </border>
    <border>
      <left/>
      <right/>
      <top/>
      <bottom style="thick">
        <color theme="4"/>
      </bottom>
      <diagonal/>
    </border>
    <border>
      <left/>
      <right/>
      <top style="thin">
        <color theme="4"/>
      </top>
      <bottom style="double">
        <color theme="4"/>
      </bottom>
      <diagonal/>
    </border>
    <border>
      <left style="thin">
        <color theme="9"/>
      </left>
      <right style="thin">
        <color theme="9"/>
      </right>
      <top/>
      <bottom/>
      <diagonal/>
    </border>
    <border>
      <left style="thin">
        <color theme="9"/>
      </left>
      <right style="thin">
        <color theme="9"/>
      </right>
      <top style="thin">
        <color theme="9"/>
      </top>
      <bottom/>
      <diagonal/>
    </border>
    <border>
      <left style="thin">
        <color theme="9"/>
      </left>
      <right style="thin">
        <color theme="9"/>
      </right>
      <top/>
      <bottom style="thin">
        <color theme="9"/>
      </bottom>
      <diagonal/>
    </border>
    <border>
      <left style="thin">
        <color theme="9"/>
      </left>
      <right/>
      <top/>
      <bottom/>
      <diagonal/>
    </border>
    <border>
      <left/>
      <right style="thin">
        <color theme="9"/>
      </right>
      <top/>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right/>
      <top style="thin">
        <color theme="9" tint="-0.24994659260841701"/>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style="thin">
        <color theme="4"/>
      </right>
      <top style="double">
        <color indexed="64"/>
      </top>
      <bottom style="double">
        <color indexed="64"/>
      </bottom>
      <diagonal/>
    </border>
    <border>
      <left style="thin">
        <color theme="4"/>
      </left>
      <right style="thin">
        <color theme="4"/>
      </right>
      <top style="double">
        <color indexed="6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double">
        <color auto="1"/>
      </top>
      <bottom/>
      <diagonal/>
    </border>
    <border>
      <left style="thin">
        <color auto="1"/>
      </left>
      <right style="thin">
        <color auto="1"/>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4"/>
      </left>
      <right style="thin">
        <color theme="4"/>
      </right>
      <top/>
      <bottom style="thin">
        <color theme="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thin">
        <color theme="4"/>
      </top>
      <bottom style="double">
        <color indexed="64"/>
      </bottom>
      <diagonal/>
    </border>
    <border>
      <left style="thin">
        <color theme="4"/>
      </left>
      <right style="thin">
        <color theme="4"/>
      </right>
      <top/>
      <bottom style="double">
        <color indexed="64"/>
      </bottom>
      <diagonal/>
    </border>
    <border>
      <left/>
      <right/>
      <top style="thin">
        <color rgb="FF000000"/>
      </top>
      <bottom/>
      <diagonal/>
    </border>
    <border>
      <left/>
      <right/>
      <top/>
      <bottom style="double">
        <color theme="1"/>
      </bottom>
      <diagonal/>
    </border>
    <border>
      <left/>
      <right/>
      <top/>
      <bottom style="thin">
        <color theme="9"/>
      </bottom>
      <diagonal/>
    </border>
    <border>
      <left style="thin">
        <color theme="4"/>
      </left>
      <right/>
      <top style="double">
        <color indexed="64"/>
      </top>
      <bottom/>
      <diagonal/>
    </border>
    <border>
      <left style="thin">
        <color theme="4"/>
      </left>
      <right/>
      <top style="thin">
        <color theme="4"/>
      </top>
      <bottom/>
      <diagonal/>
    </border>
    <border>
      <left style="thin">
        <color theme="4"/>
      </left>
      <right style="thin">
        <color indexed="64"/>
      </right>
      <top style="double">
        <color indexed="64"/>
      </top>
      <bottom/>
      <diagonal/>
    </border>
    <border>
      <left style="thin">
        <color theme="4"/>
      </left>
      <right style="thin">
        <color indexed="64"/>
      </right>
      <top style="thin">
        <color theme="4"/>
      </top>
      <bottom/>
      <diagonal/>
    </border>
    <border>
      <left style="thin">
        <color theme="4"/>
      </left>
      <right style="thin">
        <color theme="4"/>
      </right>
      <top style="double">
        <color indexed="64"/>
      </top>
      <bottom/>
      <diagonal/>
    </border>
    <border>
      <left style="thin">
        <color theme="4"/>
      </left>
      <right/>
      <top style="double">
        <color indexed="64"/>
      </top>
      <bottom style="thin">
        <color theme="4"/>
      </bottom>
      <diagonal/>
    </border>
    <border>
      <left style="thin">
        <color theme="4"/>
      </left>
      <right/>
      <top style="thick">
        <color theme="4"/>
      </top>
      <bottom/>
      <diagonal/>
    </border>
    <border>
      <left style="thin">
        <color theme="4"/>
      </left>
      <right/>
      <top style="thick">
        <color theme="3"/>
      </top>
      <bottom/>
      <diagonal/>
    </border>
    <border>
      <left style="thin">
        <color theme="4"/>
      </left>
      <right style="thin">
        <color theme="4"/>
      </right>
      <top style="thin">
        <color theme="4"/>
      </top>
      <bottom/>
      <diagonal/>
    </border>
    <border>
      <left style="thin">
        <color theme="4"/>
      </left>
      <right/>
      <top style="double">
        <color indexed="64"/>
      </top>
      <bottom style="double">
        <color indexed="64"/>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left>
      <right/>
      <top style="thin">
        <color theme="9" tint="-0.24994659260841701"/>
      </top>
      <bottom/>
      <diagonal/>
    </border>
    <border>
      <left/>
      <right style="thin">
        <color theme="9"/>
      </right>
      <top style="thin">
        <color theme="9" tint="-0.24994659260841701"/>
      </top>
      <bottom/>
      <diagonal/>
    </border>
    <border>
      <left style="thin">
        <color theme="9"/>
      </left>
      <right/>
      <top/>
      <bottom style="thin">
        <color theme="9"/>
      </bottom>
      <diagonal/>
    </border>
    <border>
      <left style="thin">
        <color theme="9"/>
      </left>
      <right/>
      <top style="thin">
        <color theme="9" tint="-0.24994659260841701"/>
      </top>
      <bottom style="thin">
        <color theme="9" tint="-0.24994659260841701"/>
      </bottom>
      <diagonal/>
    </border>
    <border>
      <left style="thin">
        <color theme="4"/>
      </left>
      <right style="thin">
        <color theme="4"/>
      </right>
      <top style="thin">
        <color indexed="64"/>
      </top>
      <bottom/>
      <diagonal/>
    </border>
    <border>
      <left style="thin">
        <color theme="4"/>
      </left>
      <right/>
      <top style="thin">
        <color theme="4"/>
      </top>
      <bottom style="double">
        <color indexed="64"/>
      </bottom>
      <diagonal/>
    </border>
    <border>
      <left style="thin">
        <color theme="9"/>
      </left>
      <right/>
      <top style="thin">
        <color theme="9"/>
      </top>
      <bottom/>
      <diagonal/>
    </border>
    <border>
      <left style="thin">
        <color theme="4"/>
      </left>
      <right style="thin">
        <color theme="4"/>
      </right>
      <top style="thin">
        <color theme="4"/>
      </top>
      <bottom style="double">
        <color indexed="64"/>
      </bottom>
      <diagonal/>
    </border>
    <border>
      <left/>
      <right style="thin">
        <color theme="9" tint="-0.24994659260841701"/>
      </right>
      <top/>
      <bottom/>
      <diagonal/>
    </border>
    <border>
      <left style="thin">
        <color theme="9"/>
      </left>
      <right style="thin">
        <color theme="9" tint="-0.24994659260841701"/>
      </right>
      <top/>
      <bottom/>
      <diagonal/>
    </border>
    <border>
      <left style="thin">
        <color theme="9" tint="-0.24994659260841701"/>
      </left>
      <right/>
      <top style="thin">
        <color theme="9" tint="-0.24994659260841701"/>
      </top>
      <bottom style="thin">
        <color theme="9" tint="-0.24994659260841701"/>
      </bottom>
      <diagonal/>
    </border>
    <border>
      <left style="thin">
        <color theme="4"/>
      </left>
      <right/>
      <top/>
      <bottom/>
      <diagonal/>
    </border>
    <border>
      <left style="thin">
        <color indexed="64"/>
      </left>
      <right style="thin">
        <color theme="4"/>
      </right>
      <top style="thin">
        <color theme="4"/>
      </top>
      <bottom style="thin">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thick">
        <color rgb="FFC00000"/>
      </left>
      <right style="thick">
        <color rgb="FFC00000"/>
      </right>
      <top style="thick">
        <color rgb="FFC00000"/>
      </top>
      <bottom style="thick">
        <color rgb="FFC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indexed="64"/>
      </bottom>
      <diagonal/>
    </border>
  </borders>
  <cellStyleXfs count="8">
    <xf numFmtId="0" fontId="0" fillId="0" borderId="0"/>
    <xf numFmtId="44" fontId="6" fillId="0" borderId="0" applyFont="0" applyFill="0" applyBorder="0" applyAlignment="0" applyProtection="0"/>
    <xf numFmtId="0" fontId="7" fillId="0" borderId="3" applyNumberFormat="0" applyFill="0" applyAlignment="0" applyProtection="0"/>
    <xf numFmtId="0" fontId="8" fillId="0" borderId="4" applyNumberFormat="0" applyFill="0" applyAlignment="0" applyProtection="0"/>
    <xf numFmtId="9" fontId="6" fillId="0" borderId="0" applyFont="0" applyFill="0" applyBorder="0" applyAlignment="0" applyProtection="0"/>
    <xf numFmtId="9" fontId="39" fillId="0" borderId="0" applyFont="0" applyFill="0" applyBorder="0" applyAlignment="0" applyProtection="0"/>
    <xf numFmtId="43" fontId="6" fillId="0" borderId="0" applyFont="0" applyFill="0" applyBorder="0" applyAlignment="0" applyProtection="0"/>
    <xf numFmtId="0" fontId="70" fillId="0" borderId="0" applyNumberFormat="0" applyFill="0" applyBorder="0" applyAlignment="0" applyProtection="0"/>
  </cellStyleXfs>
  <cellXfs count="628">
    <xf numFmtId="0" fontId="0" fillId="0" borderId="0" xfId="0"/>
    <xf numFmtId="0" fontId="1" fillId="0" borderId="0" xfId="0" applyFont="1"/>
    <xf numFmtId="0" fontId="9" fillId="0" borderId="0" xfId="0" applyFont="1"/>
    <xf numFmtId="1" fontId="9" fillId="0" borderId="0" xfId="0" applyNumberFormat="1" applyFont="1"/>
    <xf numFmtId="0" fontId="9" fillId="0" borderId="2" xfId="0" applyFont="1" applyBorder="1"/>
    <xf numFmtId="1" fontId="4" fillId="3" borderId="10" xfId="0" applyNumberFormat="1" applyFont="1" applyFill="1" applyBorder="1"/>
    <xf numFmtId="1" fontId="3" fillId="0" borderId="5" xfId="0" applyNumberFormat="1" applyFont="1" applyBorder="1"/>
    <xf numFmtId="41" fontId="9" fillId="0" borderId="2" xfId="0" applyNumberFormat="1" applyFont="1" applyBorder="1"/>
    <xf numFmtId="41" fontId="3" fillId="0" borderId="5" xfId="0" applyNumberFormat="1" applyFont="1" applyBorder="1"/>
    <xf numFmtId="41" fontId="9" fillId="2" borderId="0" xfId="0" applyNumberFormat="1" applyFont="1" applyFill="1"/>
    <xf numFmtId="41" fontId="3" fillId="0" borderId="0" xfId="0" applyNumberFormat="1" applyFont="1"/>
    <xf numFmtId="42" fontId="4" fillId="3" borderId="11" xfId="0" applyNumberFormat="1" applyFont="1" applyFill="1" applyBorder="1"/>
    <xf numFmtId="42" fontId="4" fillId="3" borderId="12" xfId="0" applyNumberFormat="1" applyFont="1" applyFill="1" applyBorder="1"/>
    <xf numFmtId="42" fontId="4" fillId="3" borderId="10" xfId="0" applyNumberFormat="1" applyFont="1" applyFill="1" applyBorder="1"/>
    <xf numFmtId="37" fontId="0" fillId="0" borderId="0" xfId="0" applyNumberFormat="1"/>
    <xf numFmtId="37" fontId="8" fillId="0" borderId="0" xfId="0" applyNumberFormat="1" applyFont="1"/>
    <xf numFmtId="37" fontId="11" fillId="0" borderId="0" xfId="0" applyNumberFormat="1" applyFont="1"/>
    <xf numFmtId="0" fontId="15" fillId="0" borderId="0" xfId="0" applyFont="1" applyAlignment="1">
      <alignment horizontal="right"/>
    </xf>
    <xf numFmtId="37" fontId="0" fillId="0" borderId="14" xfId="0" applyNumberFormat="1" applyBorder="1"/>
    <xf numFmtId="37" fontId="0" fillId="0" borderId="13" xfId="0" applyNumberFormat="1" applyBorder="1"/>
    <xf numFmtId="37" fontId="0" fillId="0" borderId="15" xfId="0" applyNumberFormat="1" applyBorder="1"/>
    <xf numFmtId="37" fontId="15" fillId="0" borderId="0" xfId="0" applyNumberFormat="1" applyFont="1"/>
    <xf numFmtId="37" fontId="21" fillId="0" borderId="0" xfId="0" applyNumberFormat="1" applyFont="1"/>
    <xf numFmtId="37" fontId="16" fillId="0" borderId="0" xfId="0" applyNumberFormat="1" applyFont="1"/>
    <xf numFmtId="164" fontId="0" fillId="0" borderId="0" xfId="4" applyNumberFormat="1" applyFont="1"/>
    <xf numFmtId="37" fontId="16" fillId="0" borderId="14" xfId="0" applyNumberFormat="1" applyFont="1" applyBorder="1"/>
    <xf numFmtId="37" fontId="0" fillId="0" borderId="17" xfId="0" applyNumberFormat="1" applyBorder="1"/>
    <xf numFmtId="37" fontId="9" fillId="0" borderId="0" xfId="0" applyNumberFormat="1" applyFont="1"/>
    <xf numFmtId="37" fontId="10" fillId="0" borderId="0" xfId="0" applyNumberFormat="1" applyFont="1" applyAlignment="1">
      <alignment horizontal="center"/>
    </xf>
    <xf numFmtId="37" fontId="3" fillId="0" borderId="0" xfId="0" applyNumberFormat="1" applyFont="1"/>
    <xf numFmtId="37" fontId="9" fillId="0" borderId="2" xfId="0" applyNumberFormat="1" applyFont="1" applyBorder="1"/>
    <xf numFmtId="37" fontId="9" fillId="2" borderId="2" xfId="0" applyNumberFormat="1" applyFont="1" applyFill="1" applyBorder="1"/>
    <xf numFmtId="37" fontId="1" fillId="0" borderId="0" xfId="0" applyNumberFormat="1" applyFont="1"/>
    <xf numFmtId="37" fontId="4" fillId="3" borderId="10" xfId="0" applyNumberFormat="1" applyFont="1" applyFill="1" applyBorder="1"/>
    <xf numFmtId="37" fontId="3" fillId="0" borderId="8" xfId="0" applyNumberFormat="1" applyFont="1" applyBorder="1"/>
    <xf numFmtId="37" fontId="3" fillId="0" borderId="9" xfId="0" applyNumberFormat="1" applyFont="1" applyBorder="1"/>
    <xf numFmtId="37" fontId="22" fillId="0" borderId="0" xfId="0" applyNumberFormat="1" applyFont="1"/>
    <xf numFmtId="37" fontId="24" fillId="0" borderId="0" xfId="0" applyNumberFormat="1" applyFont="1"/>
    <xf numFmtId="37" fontId="4" fillId="0" borderId="0" xfId="0" applyNumberFormat="1" applyFont="1"/>
    <xf numFmtId="9" fontId="9" fillId="0" borderId="0" xfId="4" applyFont="1"/>
    <xf numFmtId="164" fontId="9" fillId="0" borderId="0" xfId="4" applyNumberFormat="1" applyFont="1"/>
    <xf numFmtId="10" fontId="11" fillId="0" borderId="0" xfId="4" applyNumberFormat="1" applyFont="1"/>
    <xf numFmtId="164" fontId="9" fillId="0" borderId="18" xfId="4" applyNumberFormat="1" applyFont="1" applyBorder="1"/>
    <xf numFmtId="164" fontId="10" fillId="0" borderId="0" xfId="4" applyNumberFormat="1" applyFont="1" applyAlignment="1">
      <alignment horizontal="center"/>
    </xf>
    <xf numFmtId="164" fontId="9" fillId="0" borderId="1" xfId="4" applyNumberFormat="1" applyFont="1" applyBorder="1"/>
    <xf numFmtId="164" fontId="4" fillId="3" borderId="12" xfId="4" applyNumberFormat="1" applyFont="1" applyFill="1" applyBorder="1"/>
    <xf numFmtId="164" fontId="27" fillId="0" borderId="1" xfId="4" applyNumberFormat="1" applyFont="1" applyBorder="1" applyAlignment="1">
      <alignment horizontal="center"/>
    </xf>
    <xf numFmtId="41" fontId="9" fillId="0" borderId="0" xfId="0" applyNumberFormat="1" applyFont="1"/>
    <xf numFmtId="42" fontId="4" fillId="0" borderId="0" xfId="0" applyNumberFormat="1" applyFont="1"/>
    <xf numFmtId="0" fontId="0" fillId="0" borderId="1" xfId="0" applyBorder="1"/>
    <xf numFmtId="164" fontId="10" fillId="0" borderId="0" xfId="4" applyNumberFormat="1" applyFont="1"/>
    <xf numFmtId="37" fontId="23" fillId="0" borderId="26" xfId="1" applyNumberFormat="1" applyFont="1" applyBorder="1"/>
    <xf numFmtId="42" fontId="10" fillId="0" borderId="24" xfId="1" applyNumberFormat="1" applyFont="1" applyBorder="1"/>
    <xf numFmtId="42" fontId="10" fillId="0" borderId="28" xfId="1" applyNumberFormat="1" applyFont="1" applyBorder="1"/>
    <xf numFmtId="37" fontId="9" fillId="2" borderId="25" xfId="0" applyNumberFormat="1" applyFont="1" applyFill="1" applyBorder="1"/>
    <xf numFmtId="37" fontId="3" fillId="0" borderId="26" xfId="0" applyNumberFormat="1" applyFont="1" applyBorder="1"/>
    <xf numFmtId="42" fontId="3" fillId="0" borderId="26" xfId="0" applyNumberFormat="1" applyFont="1" applyBorder="1"/>
    <xf numFmtId="37" fontId="5" fillId="0" borderId="26" xfId="0" applyNumberFormat="1" applyFont="1" applyBorder="1"/>
    <xf numFmtId="164" fontId="9" fillId="0" borderId="15" xfId="4" applyNumberFormat="1" applyFont="1" applyBorder="1"/>
    <xf numFmtId="42" fontId="4" fillId="0" borderId="24" xfId="0" applyNumberFormat="1" applyFont="1" applyBorder="1"/>
    <xf numFmtId="42" fontId="23" fillId="0" borderId="26" xfId="0" applyNumberFormat="1" applyFont="1" applyBorder="1"/>
    <xf numFmtId="37" fontId="9" fillId="2" borderId="29" xfId="0" applyNumberFormat="1" applyFont="1" applyFill="1" applyBorder="1"/>
    <xf numFmtId="42" fontId="0" fillId="0" borderId="0" xfId="0" applyNumberFormat="1"/>
    <xf numFmtId="164" fontId="0" fillId="0" borderId="26" xfId="4" applyNumberFormat="1" applyFont="1" applyBorder="1"/>
    <xf numFmtId="164" fontId="0" fillId="0" borderId="27" xfId="4" applyNumberFormat="1" applyFont="1" applyBorder="1"/>
    <xf numFmtId="164" fontId="4" fillId="0" borderId="24" xfId="4" applyNumberFormat="1" applyFont="1" applyBorder="1"/>
    <xf numFmtId="164" fontId="8" fillId="0" borderId="32" xfId="0" applyNumberFormat="1" applyFont="1" applyBorder="1"/>
    <xf numFmtId="9" fontId="0" fillId="0" borderId="15" xfId="4" applyFont="1" applyBorder="1"/>
    <xf numFmtId="164" fontId="9" fillId="4" borderId="20" xfId="4" applyNumberFormat="1" applyFont="1" applyFill="1" applyBorder="1"/>
    <xf numFmtId="0" fontId="29" fillId="0" borderId="22" xfId="0" applyFont="1" applyBorder="1" applyAlignment="1">
      <alignment horizontal="center"/>
    </xf>
    <xf numFmtId="164" fontId="9" fillId="4" borderId="36" xfId="4" applyNumberFormat="1" applyFont="1" applyFill="1" applyBorder="1"/>
    <xf numFmtId="9" fontId="11" fillId="0" borderId="26" xfId="4" applyFont="1" applyBorder="1"/>
    <xf numFmtId="9" fontId="0" fillId="0" borderId="26" xfId="4" applyFont="1" applyBorder="1"/>
    <xf numFmtId="37" fontId="11" fillId="0" borderId="26" xfId="4" applyNumberFormat="1" applyFont="1" applyBorder="1"/>
    <xf numFmtId="9" fontId="0" fillId="0" borderId="29" xfId="4" applyFont="1" applyBorder="1" applyAlignment="1">
      <alignment horizontal="center"/>
    </xf>
    <xf numFmtId="9" fontId="0" fillId="0" borderId="24" xfId="4" applyFont="1" applyBorder="1" applyAlignment="1">
      <alignment horizontal="center"/>
    </xf>
    <xf numFmtId="0" fontId="9" fillId="0" borderId="37" xfId="0" applyFont="1" applyBorder="1"/>
    <xf numFmtId="0" fontId="2" fillId="0" borderId="31" xfId="2" applyFont="1" applyBorder="1" applyAlignment="1">
      <alignment horizontal="center"/>
    </xf>
    <xf numFmtId="164" fontId="2" fillId="0" borderId="38" xfId="4" applyNumberFormat="1" applyFont="1" applyBorder="1" applyAlignment="1">
      <alignment horizontal="center"/>
    </xf>
    <xf numFmtId="0" fontId="29" fillId="0" borderId="30" xfId="0" applyFont="1" applyBorder="1" applyAlignment="1">
      <alignment horizontal="center"/>
    </xf>
    <xf numFmtId="37" fontId="2" fillId="0" borderId="37" xfId="2" applyNumberFormat="1" applyFont="1" applyBorder="1" applyAlignment="1">
      <alignment horizontal="center"/>
    </xf>
    <xf numFmtId="164" fontId="27" fillId="0" borderId="38" xfId="4" applyNumberFormat="1" applyFont="1" applyBorder="1" applyAlignment="1">
      <alignment horizontal="center"/>
    </xf>
    <xf numFmtId="9" fontId="0" fillId="0" borderId="23" xfId="4" applyFont="1" applyBorder="1"/>
    <xf numFmtId="1" fontId="9" fillId="0" borderId="2" xfId="0" applyNumberFormat="1" applyFont="1" applyBorder="1"/>
    <xf numFmtId="164" fontId="3" fillId="0" borderId="24" xfId="4" applyNumberFormat="1" applyFont="1" applyBorder="1"/>
    <xf numFmtId="164" fontId="16" fillId="0" borderId="24" xfId="4" applyNumberFormat="1" applyFont="1" applyBorder="1"/>
    <xf numFmtId="164" fontId="8" fillId="4" borderId="40" xfId="4" applyNumberFormat="1" applyFont="1" applyFill="1" applyBorder="1"/>
    <xf numFmtId="164" fontId="9" fillId="0" borderId="39" xfId="4" applyNumberFormat="1" applyFont="1" applyBorder="1"/>
    <xf numFmtId="41" fontId="23" fillId="0" borderId="5" xfId="0" applyNumberFormat="1" applyFont="1" applyBorder="1"/>
    <xf numFmtId="1" fontId="23" fillId="0" borderId="5" xfId="0" applyNumberFormat="1" applyFont="1" applyBorder="1"/>
    <xf numFmtId="37" fontId="27" fillId="0" borderId="0" xfId="0" applyNumberFormat="1" applyFont="1"/>
    <xf numFmtId="0" fontId="31" fillId="0" borderId="0" xfId="0" applyFont="1"/>
    <xf numFmtId="37" fontId="0" fillId="0" borderId="0" xfId="4" applyNumberFormat="1" applyFont="1"/>
    <xf numFmtId="37" fontId="32" fillId="0" borderId="0" xfId="0" applyNumberFormat="1" applyFont="1"/>
    <xf numFmtId="0" fontId="33" fillId="0" borderId="0" xfId="0" applyFont="1"/>
    <xf numFmtId="0" fontId="34" fillId="0" borderId="0" xfId="0" applyFont="1"/>
    <xf numFmtId="37" fontId="9" fillId="0" borderId="23" xfId="0" applyNumberFormat="1" applyFont="1" applyBorder="1"/>
    <xf numFmtId="0" fontId="0" fillId="0" borderId="23" xfId="0" applyBorder="1"/>
    <xf numFmtId="37" fontId="36" fillId="0" borderId="0" xfId="0" applyNumberFormat="1" applyFont="1"/>
    <xf numFmtId="37" fontId="2" fillId="0" borderId="21" xfId="0" applyNumberFormat="1" applyFont="1" applyBorder="1" applyAlignment="1">
      <alignment horizontal="center"/>
    </xf>
    <xf numFmtId="37" fontId="2" fillId="0" borderId="0" xfId="0" applyNumberFormat="1" applyFont="1" applyAlignment="1">
      <alignment horizontal="center"/>
    </xf>
    <xf numFmtId="37" fontId="37" fillId="0" borderId="0" xfId="0" applyNumberFormat="1" applyFont="1"/>
    <xf numFmtId="37" fontId="37" fillId="0" borderId="0" xfId="0" applyNumberFormat="1" applyFont="1" applyAlignment="1">
      <alignment horizontal="center"/>
    </xf>
    <xf numFmtId="37" fontId="30" fillId="0" borderId="0" xfId="0" applyNumberFormat="1" applyFont="1"/>
    <xf numFmtId="37" fontId="30" fillId="0" borderId="0" xfId="0" applyNumberFormat="1" applyFont="1" applyAlignment="1">
      <alignment horizontal="center"/>
    </xf>
    <xf numFmtId="37" fontId="16" fillId="0" borderId="0" xfId="0" applyNumberFormat="1" applyFont="1" applyAlignment="1">
      <alignment wrapText="1"/>
    </xf>
    <xf numFmtId="37" fontId="11" fillId="0" borderId="0" xfId="0" applyNumberFormat="1" applyFont="1" applyAlignment="1">
      <alignment horizontal="right"/>
    </xf>
    <xf numFmtId="37" fontId="28" fillId="0" borderId="0" xfId="0" applyNumberFormat="1" applyFont="1" applyAlignment="1">
      <alignment horizontal="right" wrapText="1"/>
    </xf>
    <xf numFmtId="37" fontId="30" fillId="0" borderId="0" xfId="0" applyNumberFormat="1" applyFont="1" applyAlignment="1">
      <alignment wrapText="1"/>
    </xf>
    <xf numFmtId="37" fontId="38" fillId="0" borderId="41" xfId="0" applyNumberFormat="1" applyFont="1" applyBorder="1" applyAlignment="1">
      <alignment horizontal="right" wrapText="1"/>
    </xf>
    <xf numFmtId="37" fontId="38" fillId="0" borderId="0" xfId="0" applyNumberFormat="1" applyFont="1" applyAlignment="1">
      <alignment horizontal="right" wrapText="1"/>
    </xf>
    <xf numFmtId="37" fontId="38" fillId="0" borderId="0" xfId="0" applyNumberFormat="1" applyFont="1" applyAlignment="1">
      <alignment wrapText="1"/>
    </xf>
    <xf numFmtId="37" fontId="20" fillId="0" borderId="13" xfId="0" applyNumberFormat="1" applyFont="1" applyBorder="1"/>
    <xf numFmtId="37" fontId="38" fillId="0" borderId="15" xfId="0" applyNumberFormat="1" applyFont="1" applyBorder="1" applyAlignment="1">
      <alignment wrapText="1"/>
    </xf>
    <xf numFmtId="37" fontId="8" fillId="0" borderId="0" xfId="0" applyNumberFormat="1" applyFont="1" applyAlignment="1">
      <alignment vertical="top"/>
    </xf>
    <xf numFmtId="37" fontId="0" fillId="0" borderId="0" xfId="0" applyNumberFormat="1" applyAlignment="1">
      <alignment vertical="top"/>
    </xf>
    <xf numFmtId="37" fontId="11" fillId="0" borderId="0" xfId="0" applyNumberFormat="1" applyFont="1" applyAlignment="1">
      <alignment vertical="top"/>
    </xf>
    <xf numFmtId="0" fontId="0" fillId="0" borderId="0" xfId="0" applyAlignment="1">
      <alignment vertical="top"/>
    </xf>
    <xf numFmtId="0" fontId="15" fillId="0" borderId="0" xfId="0" applyFont="1" applyAlignment="1">
      <alignment vertical="top"/>
    </xf>
    <xf numFmtId="0" fontId="12" fillId="0" borderId="0" xfId="0" applyFont="1" applyAlignment="1">
      <alignment vertical="top"/>
    </xf>
    <xf numFmtId="0" fontId="11" fillId="0" borderId="0" xfId="0" applyFont="1" applyAlignment="1">
      <alignment horizontal="center" vertical="top"/>
    </xf>
    <xf numFmtId="0" fontId="17" fillId="0" borderId="0" xfId="0" applyFont="1" applyAlignment="1">
      <alignment horizontal="center" vertical="top"/>
    </xf>
    <xf numFmtId="0" fontId="16" fillId="0" borderId="0" xfId="0" applyFont="1" applyAlignment="1">
      <alignment horizontal="center" vertical="top"/>
    </xf>
    <xf numFmtId="0" fontId="8" fillId="0" borderId="0" xfId="0" applyFont="1" applyAlignment="1">
      <alignment vertical="top"/>
    </xf>
    <xf numFmtId="0" fontId="14" fillId="0" borderId="0" xfId="0" applyFont="1" applyAlignment="1">
      <alignment vertical="top"/>
    </xf>
    <xf numFmtId="37" fontId="26" fillId="0" borderId="0" xfId="0" applyNumberFormat="1" applyFont="1" applyAlignment="1">
      <alignment horizontal="center"/>
    </xf>
    <xf numFmtId="37" fontId="41" fillId="0" borderId="2" xfId="0" applyNumberFormat="1" applyFont="1" applyBorder="1"/>
    <xf numFmtId="37" fontId="17" fillId="0" borderId="26" xfId="4" applyNumberFormat="1" applyFont="1" applyBorder="1"/>
    <xf numFmtId="37" fontId="2" fillId="0" borderId="1" xfId="2" applyNumberFormat="1" applyFont="1" applyBorder="1" applyAlignment="1">
      <alignment horizontal="center"/>
    </xf>
    <xf numFmtId="37" fontId="2" fillId="0" borderId="42" xfId="2" applyNumberFormat="1" applyFont="1" applyBorder="1" applyAlignment="1">
      <alignment horizontal="center"/>
    </xf>
    <xf numFmtId="164" fontId="27" fillId="0" borderId="42" xfId="4" applyNumberFormat="1" applyFont="1" applyBorder="1" applyAlignment="1">
      <alignment horizontal="center"/>
    </xf>
    <xf numFmtId="37" fontId="23" fillId="3" borderId="0" xfId="0" applyNumberFormat="1" applyFont="1" applyFill="1"/>
    <xf numFmtId="37" fontId="23" fillId="3" borderId="8" xfId="0" applyNumberFormat="1" applyFont="1" applyFill="1" applyBorder="1"/>
    <xf numFmtId="42" fontId="3" fillId="3" borderId="9" xfId="0" applyNumberFormat="1" applyFont="1" applyFill="1" applyBorder="1"/>
    <xf numFmtId="37" fontId="42" fillId="0" borderId="9" xfId="0" applyNumberFormat="1" applyFont="1" applyBorder="1"/>
    <xf numFmtId="41" fontId="42" fillId="2" borderId="43" xfId="0" applyNumberFormat="1" applyFont="1" applyFill="1" applyBorder="1"/>
    <xf numFmtId="0" fontId="9" fillId="4" borderId="44" xfId="0" applyFont="1" applyFill="1" applyBorder="1"/>
    <xf numFmtId="37" fontId="22" fillId="4" borderId="45" xfId="0" applyNumberFormat="1" applyFont="1" applyFill="1" applyBorder="1"/>
    <xf numFmtId="37" fontId="9" fillId="4" borderId="44" xfId="1" applyNumberFormat="1" applyFont="1" applyFill="1" applyBorder="1"/>
    <xf numFmtId="164" fontId="3" fillId="4" borderId="46" xfId="4" applyNumberFormat="1" applyFont="1" applyFill="1" applyBorder="1"/>
    <xf numFmtId="0" fontId="9" fillId="0" borderId="45" xfId="0" applyFont="1" applyBorder="1"/>
    <xf numFmtId="37" fontId="22" fillId="0" borderId="45" xfId="0" applyNumberFormat="1" applyFont="1" applyBorder="1"/>
    <xf numFmtId="37" fontId="9" fillId="0" borderId="45" xfId="1" applyNumberFormat="1" applyFont="1" applyBorder="1"/>
    <xf numFmtId="164" fontId="3" fillId="0" borderId="47" xfId="4" applyNumberFormat="1" applyFont="1" applyBorder="1"/>
    <xf numFmtId="0" fontId="9" fillId="4" borderId="45" xfId="0" applyFont="1" applyFill="1" applyBorder="1"/>
    <xf numFmtId="37" fontId="9" fillId="4" borderId="45" xfId="1" applyNumberFormat="1" applyFont="1" applyFill="1" applyBorder="1"/>
    <xf numFmtId="164" fontId="3" fillId="4" borderId="47" xfId="4" applyNumberFormat="1" applyFont="1" applyFill="1" applyBorder="1"/>
    <xf numFmtId="37" fontId="23" fillId="4" borderId="45" xfId="0" applyNumberFormat="1" applyFont="1" applyFill="1" applyBorder="1"/>
    <xf numFmtId="37" fontId="23" fillId="0" borderId="45" xfId="0" applyNumberFormat="1" applyFont="1" applyBorder="1"/>
    <xf numFmtId="37" fontId="9" fillId="0" borderId="45" xfId="0" applyNumberFormat="1" applyFont="1" applyBorder="1"/>
    <xf numFmtId="37" fontId="8" fillId="4" borderId="44" xfId="3" applyNumberFormat="1" applyFill="1" applyBorder="1"/>
    <xf numFmtId="42" fontId="10" fillId="4" borderId="44" xfId="1" applyNumberFormat="1" applyFont="1" applyFill="1" applyBorder="1"/>
    <xf numFmtId="164" fontId="3" fillId="4" borderId="48" xfId="4" applyNumberFormat="1" applyFont="1" applyFill="1" applyBorder="1"/>
    <xf numFmtId="37" fontId="1" fillId="0" borderId="49" xfId="0" applyNumberFormat="1" applyFont="1" applyBorder="1"/>
    <xf numFmtId="164" fontId="9" fillId="0" borderId="49" xfId="4" applyNumberFormat="1" applyFont="1" applyBorder="1"/>
    <xf numFmtId="164" fontId="9" fillId="0" borderId="20" xfId="4" applyNumberFormat="1" applyFont="1" applyBorder="1"/>
    <xf numFmtId="37" fontId="9" fillId="4" borderId="51" xfId="1" applyNumberFormat="1" applyFont="1" applyFill="1" applyBorder="1"/>
    <xf numFmtId="164" fontId="9" fillId="4" borderId="52" xfId="4" applyNumberFormat="1" applyFont="1" applyFill="1" applyBorder="1"/>
    <xf numFmtId="37" fontId="3" fillId="0" borderId="45" xfId="0" applyNumberFormat="1" applyFont="1" applyBorder="1"/>
    <xf numFmtId="164" fontId="9" fillId="0" borderId="52" xfId="4" applyNumberFormat="1" applyFont="1" applyBorder="1"/>
    <xf numFmtId="37" fontId="3" fillId="4" borderId="45" xfId="0" applyNumberFormat="1" applyFont="1" applyFill="1" applyBorder="1"/>
    <xf numFmtId="37" fontId="4" fillId="0" borderId="53" xfId="0" applyNumberFormat="1" applyFont="1" applyBorder="1"/>
    <xf numFmtId="42" fontId="10" fillId="0" borderId="53" xfId="1" applyNumberFormat="1" applyFont="1" applyBorder="1"/>
    <xf numFmtId="164" fontId="3" fillId="0" borderId="19" xfId="4" applyNumberFormat="1" applyFont="1" applyBorder="1"/>
    <xf numFmtId="37" fontId="4" fillId="3" borderId="54" xfId="0" applyNumberFormat="1" applyFont="1" applyFill="1" applyBorder="1"/>
    <xf numFmtId="37" fontId="4" fillId="3" borderId="55" xfId="0" applyNumberFormat="1" applyFont="1" applyFill="1" applyBorder="1"/>
    <xf numFmtId="42" fontId="4" fillId="3" borderId="56" xfId="0" applyNumberFormat="1" applyFont="1" applyFill="1" applyBorder="1"/>
    <xf numFmtId="37" fontId="42" fillId="0" borderId="57" xfId="0" applyNumberFormat="1" applyFont="1" applyBorder="1"/>
    <xf numFmtId="37" fontId="3" fillId="0" borderId="57" xfId="0" applyNumberFormat="1" applyFont="1" applyBorder="1"/>
    <xf numFmtId="37" fontId="3" fillId="0" borderId="55" xfId="0" applyNumberFormat="1" applyFont="1" applyBorder="1"/>
    <xf numFmtId="37" fontId="3" fillId="0" borderId="58" xfId="0" applyNumberFormat="1" applyFont="1" applyBorder="1"/>
    <xf numFmtId="37" fontId="4" fillId="3" borderId="8" xfId="0" applyNumberFormat="1" applyFont="1" applyFill="1" applyBorder="1"/>
    <xf numFmtId="37" fontId="4" fillId="0" borderId="8" xfId="0" applyNumberFormat="1" applyFont="1" applyBorder="1"/>
    <xf numFmtId="0" fontId="4" fillId="3" borderId="8" xfId="0" applyFont="1" applyFill="1" applyBorder="1"/>
    <xf numFmtId="0" fontId="42" fillId="0" borderId="8" xfId="0" applyFont="1" applyBorder="1"/>
    <xf numFmtId="37" fontId="42" fillId="0" borderId="8" xfId="0" applyNumberFormat="1" applyFont="1" applyBorder="1"/>
    <xf numFmtId="37" fontId="22" fillId="3" borderId="8" xfId="0" applyNumberFormat="1" applyFont="1" applyFill="1" applyBorder="1"/>
    <xf numFmtId="37" fontId="22" fillId="3" borderId="0" xfId="0" applyNumberFormat="1" applyFont="1" applyFill="1"/>
    <xf numFmtId="37" fontId="4" fillId="3" borderId="59" xfId="0" applyNumberFormat="1" applyFont="1" applyFill="1" applyBorder="1"/>
    <xf numFmtId="42" fontId="4" fillId="3" borderId="60" xfId="0" applyNumberFormat="1" applyFont="1" applyFill="1" applyBorder="1"/>
    <xf numFmtId="42" fontId="10" fillId="0" borderId="19" xfId="0" applyNumberFormat="1" applyFont="1" applyBorder="1"/>
    <xf numFmtId="37" fontId="4" fillId="3" borderId="6" xfId="0" applyNumberFormat="1" applyFont="1" applyFill="1" applyBorder="1"/>
    <xf numFmtId="37" fontId="23" fillId="3" borderId="5" xfId="0" applyNumberFormat="1" applyFont="1" applyFill="1" applyBorder="1"/>
    <xf numFmtId="37" fontId="9" fillId="4" borderId="52" xfId="0" applyNumberFormat="1" applyFont="1" applyFill="1" applyBorder="1"/>
    <xf numFmtId="37" fontId="9" fillId="0" borderId="52" xfId="0" applyNumberFormat="1" applyFont="1" applyBorder="1"/>
    <xf numFmtId="37" fontId="9" fillId="0" borderId="61" xfId="0" applyNumberFormat="1" applyFont="1" applyBorder="1"/>
    <xf numFmtId="0" fontId="8" fillId="4" borderId="62" xfId="3" applyFill="1" applyBorder="1"/>
    <xf numFmtId="42" fontId="8" fillId="4" borderId="19" xfId="3" applyNumberFormat="1" applyFill="1" applyBorder="1"/>
    <xf numFmtId="0" fontId="4" fillId="0" borderId="53" xfId="0" applyFont="1" applyBorder="1"/>
    <xf numFmtId="42" fontId="4" fillId="3" borderId="7" xfId="0" applyNumberFormat="1" applyFont="1" applyFill="1" applyBorder="1"/>
    <xf numFmtId="0" fontId="4" fillId="3" borderId="63" xfId="0" applyFont="1" applyFill="1" applyBorder="1"/>
    <xf numFmtId="0" fontId="4" fillId="0" borderId="8" xfId="0" applyFont="1" applyBorder="1"/>
    <xf numFmtId="0" fontId="4" fillId="3" borderId="59" xfId="0" applyFont="1" applyFill="1" applyBorder="1"/>
    <xf numFmtId="165" fontId="43" fillId="0" borderId="0" xfId="0" applyNumberFormat="1" applyFont="1" applyAlignment="1">
      <alignment horizontal="right"/>
    </xf>
    <xf numFmtId="41" fontId="10" fillId="0" borderId="2" xfId="0" applyNumberFormat="1" applyFont="1" applyBorder="1"/>
    <xf numFmtId="0" fontId="29" fillId="0" borderId="0" xfId="0" applyFont="1" applyAlignment="1">
      <alignment horizontal="center"/>
    </xf>
    <xf numFmtId="42" fontId="25" fillId="0" borderId="0" xfId="0" applyNumberFormat="1" applyFont="1"/>
    <xf numFmtId="37" fontId="23" fillId="4" borderId="48" xfId="0" applyNumberFormat="1" applyFont="1" applyFill="1" applyBorder="1"/>
    <xf numFmtId="37" fontId="23" fillId="0" borderId="52" xfId="0" applyNumberFormat="1" applyFont="1" applyBorder="1"/>
    <xf numFmtId="37" fontId="23" fillId="4" borderId="52" xfId="0" applyNumberFormat="1" applyFont="1" applyFill="1" applyBorder="1"/>
    <xf numFmtId="37" fontId="23" fillId="4" borderId="64" xfId="0" applyNumberFormat="1" applyFont="1" applyFill="1" applyBorder="1"/>
    <xf numFmtId="42" fontId="10" fillId="0" borderId="19" xfId="1" applyNumberFormat="1" applyFont="1" applyBorder="1"/>
    <xf numFmtId="37" fontId="4" fillId="3" borderId="56" xfId="0" applyNumberFormat="1" applyFont="1" applyFill="1" applyBorder="1"/>
    <xf numFmtId="37" fontId="3" fillId="0" borderId="56" xfId="0" applyNumberFormat="1" applyFont="1" applyBorder="1"/>
    <xf numFmtId="37" fontId="3" fillId="0" borderId="65" xfId="0" applyNumberFormat="1" applyFont="1" applyBorder="1"/>
    <xf numFmtId="37" fontId="23" fillId="3" borderId="66" xfId="0" applyNumberFormat="1" applyFont="1" applyFill="1" applyBorder="1"/>
    <xf numFmtId="41" fontId="3" fillId="0" borderId="65" xfId="0" applyNumberFormat="1" applyFont="1" applyBorder="1"/>
    <xf numFmtId="37" fontId="4" fillId="3" borderId="67" xfId="0" applyNumberFormat="1" applyFont="1" applyFill="1" applyBorder="1"/>
    <xf numFmtId="37" fontId="12" fillId="0" borderId="0" xfId="0" applyNumberFormat="1" applyFont="1" applyAlignment="1">
      <alignment horizontal="left"/>
    </xf>
    <xf numFmtId="37" fontId="44" fillId="0" borderId="0" xfId="0" applyNumberFormat="1" applyFont="1" applyAlignment="1">
      <alignment horizontal="left"/>
    </xf>
    <xf numFmtId="37" fontId="29" fillId="0" borderId="0" xfId="0" applyNumberFormat="1" applyFont="1" applyAlignment="1">
      <alignment horizontal="left"/>
    </xf>
    <xf numFmtId="10" fontId="0" fillId="0" borderId="0" xfId="4" applyNumberFormat="1" applyFont="1"/>
    <xf numFmtId="37" fontId="15" fillId="0" borderId="0" xfId="0" applyNumberFormat="1" applyFont="1" applyAlignment="1">
      <alignment horizontal="center"/>
    </xf>
    <xf numFmtId="0" fontId="0" fillId="5" borderId="0" xfId="0" applyFill="1"/>
    <xf numFmtId="37" fontId="22" fillId="0" borderId="8" xfId="0" applyNumberFormat="1" applyFont="1" applyBorder="1"/>
    <xf numFmtId="41" fontId="22" fillId="0" borderId="8" xfId="0" applyNumberFormat="1" applyFont="1" applyBorder="1"/>
    <xf numFmtId="41" fontId="22" fillId="0" borderId="0" xfId="0" applyNumberFormat="1" applyFont="1"/>
    <xf numFmtId="0" fontId="0" fillId="0" borderId="2" xfId="0" applyBorder="1"/>
    <xf numFmtId="37" fontId="38" fillId="0" borderId="14" xfId="0" applyNumberFormat="1" applyFont="1" applyBorder="1" applyAlignment="1">
      <alignment horizontal="right" wrapText="1"/>
    </xf>
    <xf numFmtId="165" fontId="46" fillId="0" borderId="16" xfId="0" applyNumberFormat="1" applyFont="1" applyBorder="1" applyAlignment="1">
      <alignment horizontal="center"/>
    </xf>
    <xf numFmtId="165" fontId="47" fillId="0" borderId="16" xfId="0" applyNumberFormat="1" applyFont="1" applyBorder="1" applyAlignment="1">
      <alignment horizontal="center"/>
    </xf>
    <xf numFmtId="0" fontId="28" fillId="0" borderId="0" xfId="0" applyFont="1"/>
    <xf numFmtId="0" fontId="12" fillId="5" borderId="0" xfId="0" applyFont="1" applyFill="1" applyAlignment="1">
      <alignment horizontal="left" wrapText="1"/>
    </xf>
    <xf numFmtId="0" fontId="45" fillId="5" borderId="0" xfId="0" applyFont="1" applyFill="1" applyAlignment="1">
      <alignment horizontal="left"/>
    </xf>
    <xf numFmtId="0" fontId="45" fillId="0" borderId="0" xfId="0" applyFont="1"/>
    <xf numFmtId="0" fontId="45" fillId="5" borderId="0" xfId="0" applyFont="1" applyFill="1"/>
    <xf numFmtId="37" fontId="23" fillId="4" borderId="68" xfId="0" applyNumberFormat="1" applyFont="1" applyFill="1" applyBorder="1"/>
    <xf numFmtId="37" fontId="23" fillId="4" borderId="50" xfId="0" applyNumberFormat="1" applyFont="1" applyFill="1" applyBorder="1"/>
    <xf numFmtId="0" fontId="22" fillId="4" borderId="44" xfId="0" applyFont="1" applyFill="1" applyBorder="1"/>
    <xf numFmtId="0" fontId="22" fillId="0" borderId="45" xfId="0" applyFont="1" applyBorder="1"/>
    <xf numFmtId="0" fontId="22" fillId="4" borderId="45" xfId="0" applyFont="1" applyFill="1" applyBorder="1"/>
    <xf numFmtId="0" fontId="0" fillId="0" borderId="0" xfId="0" applyAlignment="1">
      <alignment vertical="top" wrapText="1"/>
    </xf>
    <xf numFmtId="0" fontId="48" fillId="0" borderId="0" xfId="0" applyFont="1"/>
    <xf numFmtId="14" fontId="48" fillId="0" borderId="0" xfId="0" applyNumberFormat="1" applyFont="1"/>
    <xf numFmtId="0" fontId="49" fillId="0" borderId="0" xfId="0" applyFont="1"/>
    <xf numFmtId="0" fontId="48" fillId="0" borderId="0" xfId="0" applyFont="1" applyAlignment="1">
      <alignment horizontal="right"/>
    </xf>
    <xf numFmtId="0" fontId="48" fillId="0" borderId="0" xfId="0" applyFont="1" applyAlignment="1">
      <alignment horizontal="left"/>
    </xf>
    <xf numFmtId="37" fontId="50" fillId="0" borderId="0" xfId="6" applyNumberFormat="1" applyFont="1"/>
    <xf numFmtId="37" fontId="0" fillId="0" borderId="0" xfId="6" applyNumberFormat="1" applyFont="1"/>
    <xf numFmtId="37" fontId="51" fillId="0" borderId="0" xfId="6" applyNumberFormat="1" applyFont="1" applyAlignment="1">
      <alignment horizontal="left"/>
    </xf>
    <xf numFmtId="37" fontId="19" fillId="0" borderId="0" xfId="6" applyNumberFormat="1" applyFont="1"/>
    <xf numFmtId="37" fontId="8" fillId="0" borderId="0" xfId="6" applyNumberFormat="1" applyFont="1" applyAlignment="1">
      <alignment horizontal="center"/>
    </xf>
    <xf numFmtId="37" fontId="10" fillId="0" borderId="0" xfId="6" applyNumberFormat="1" applyFont="1" applyAlignment="1">
      <alignment horizontal="center"/>
    </xf>
    <xf numFmtId="37" fontId="9" fillId="0" borderId="0" xfId="6" applyNumberFormat="1" applyFont="1"/>
    <xf numFmtId="37" fontId="8" fillId="0" borderId="1" xfId="6" applyNumberFormat="1" applyFont="1" applyBorder="1" applyAlignment="1">
      <alignment horizontal="center"/>
    </xf>
    <xf numFmtId="37" fontId="2" fillId="0" borderId="1" xfId="6" applyNumberFormat="1" applyFont="1" applyBorder="1" applyAlignment="1"/>
    <xf numFmtId="37" fontId="2" fillId="0" borderId="1" xfId="6" applyNumberFormat="1" applyFont="1" applyBorder="1" applyAlignment="1">
      <alignment horizontal="center"/>
    </xf>
    <xf numFmtId="37" fontId="8" fillId="0" borderId="0" xfId="6" applyNumberFormat="1" applyFont="1"/>
    <xf numFmtId="37" fontId="11" fillId="0" borderId="0" xfId="6" applyNumberFormat="1" applyFont="1"/>
    <xf numFmtId="37" fontId="16" fillId="0" borderId="0" xfId="6" applyNumberFormat="1" applyFont="1"/>
    <xf numFmtId="37" fontId="0" fillId="0" borderId="0" xfId="6" applyNumberFormat="1" applyFont="1" applyAlignment="1">
      <alignment horizontal="right"/>
    </xf>
    <xf numFmtId="37" fontId="0" fillId="0" borderId="15" xfId="6" applyNumberFormat="1" applyFont="1" applyBorder="1"/>
    <xf numFmtId="37" fontId="0" fillId="0" borderId="17" xfId="6" applyNumberFormat="1" applyFont="1" applyBorder="1"/>
    <xf numFmtId="37" fontId="0" fillId="0" borderId="0" xfId="6" applyNumberFormat="1" applyFont="1" applyBorder="1"/>
    <xf numFmtId="37" fontId="17" fillId="0" borderId="0" xfId="6" applyNumberFormat="1" applyFont="1" applyBorder="1"/>
    <xf numFmtId="166" fontId="16" fillId="0" borderId="0" xfId="6" applyNumberFormat="1" applyFont="1"/>
    <xf numFmtId="37" fontId="17" fillId="0" borderId="0" xfId="6" applyNumberFormat="1" applyFont="1"/>
    <xf numFmtId="166" fontId="17" fillId="0" borderId="0" xfId="6" applyNumberFormat="1" applyFont="1"/>
    <xf numFmtId="37" fontId="26" fillId="0" borderId="0" xfId="6" applyNumberFormat="1" applyFont="1" applyAlignment="1">
      <alignment horizontal="center"/>
    </xf>
    <xf numFmtId="166" fontId="0" fillId="0" borderId="0" xfId="6" applyNumberFormat="1" applyFont="1" applyAlignment="1">
      <alignment horizontal="right"/>
    </xf>
    <xf numFmtId="37" fontId="15" fillId="0" borderId="0" xfId="6" applyNumberFormat="1" applyFont="1"/>
    <xf numFmtId="44" fontId="11" fillId="0" borderId="0" xfId="1" applyFont="1"/>
    <xf numFmtId="43" fontId="16" fillId="0" borderId="0" xfId="6" applyFont="1"/>
    <xf numFmtId="10" fontId="17" fillId="0" borderId="0" xfId="4" applyNumberFormat="1" applyFont="1"/>
    <xf numFmtId="37" fontId="15" fillId="0" borderId="0" xfId="6" applyNumberFormat="1" applyFont="1" applyAlignment="1">
      <alignment horizontal="center"/>
    </xf>
    <xf numFmtId="37" fontId="30" fillId="0" borderId="0" xfId="6" applyNumberFormat="1" applyFont="1"/>
    <xf numFmtId="37" fontId="0" fillId="0" borderId="14" xfId="6" applyNumberFormat="1" applyFont="1" applyBorder="1"/>
    <xf numFmtId="37" fontId="15" fillId="0" borderId="0" xfId="6" applyNumberFormat="1" applyFont="1" applyAlignment="1">
      <alignment horizontal="left" indent="1"/>
    </xf>
    <xf numFmtId="37" fontId="15" fillId="0" borderId="0" xfId="6" applyNumberFormat="1" applyFont="1" applyAlignment="1">
      <alignment horizontal="right"/>
    </xf>
    <xf numFmtId="167" fontId="11" fillId="0" borderId="0" xfId="1" applyNumberFormat="1" applyFont="1"/>
    <xf numFmtId="0" fontId="52" fillId="0" borderId="0" xfId="0" applyFont="1"/>
    <xf numFmtId="10" fontId="22" fillId="0" borderId="0" xfId="4" applyNumberFormat="1" applyFont="1"/>
    <xf numFmtId="10" fontId="11" fillId="0" borderId="0" xfId="0" applyNumberFormat="1" applyFont="1"/>
    <xf numFmtId="10" fontId="9" fillId="0" borderId="14" xfId="0" applyNumberFormat="1" applyFont="1" applyBorder="1"/>
    <xf numFmtId="0" fontId="53" fillId="0" borderId="0" xfId="0" applyFont="1"/>
    <xf numFmtId="37" fontId="54" fillId="0" borderId="0" xfId="0" applyNumberFormat="1" applyFont="1"/>
    <xf numFmtId="10" fontId="9" fillId="0" borderId="15" xfId="0" applyNumberFormat="1" applyFont="1" applyBorder="1"/>
    <xf numFmtId="0" fontId="56" fillId="0" borderId="0" xfId="0" applyFont="1"/>
    <xf numFmtId="0" fontId="57" fillId="0" borderId="0" xfId="0" applyFont="1" applyAlignment="1">
      <alignment wrapText="1"/>
    </xf>
    <xf numFmtId="10" fontId="15" fillId="0" borderId="0" xfId="4" applyNumberFormat="1" applyFont="1"/>
    <xf numFmtId="37" fontId="58" fillId="0" borderId="0" xfId="6" applyNumberFormat="1" applyFont="1" applyAlignment="1">
      <alignment horizontal="center"/>
    </xf>
    <xf numFmtId="37" fontId="59" fillId="0" borderId="0" xfId="6" applyNumberFormat="1" applyFont="1"/>
    <xf numFmtId="0" fontId="8" fillId="0" borderId="0" xfId="0" applyFont="1"/>
    <xf numFmtId="0" fontId="8" fillId="0" borderId="0" xfId="0" applyFont="1" applyAlignment="1">
      <alignment horizontal="center"/>
    </xf>
    <xf numFmtId="0" fontId="61" fillId="0" borderId="16" xfId="0" applyFont="1" applyBorder="1" applyAlignment="1">
      <alignment horizontal="center"/>
    </xf>
    <xf numFmtId="9" fontId="0" fillId="0" borderId="0" xfId="4" applyFont="1"/>
    <xf numFmtId="164" fontId="59" fillId="0" borderId="0" xfId="4" applyNumberFormat="1" applyFont="1"/>
    <xf numFmtId="37" fontId="52" fillId="0" borderId="0" xfId="6" applyNumberFormat="1" applyFont="1"/>
    <xf numFmtId="37" fontId="53" fillId="0" borderId="0" xfId="6" applyNumberFormat="1" applyFont="1"/>
    <xf numFmtId="0" fontId="3" fillId="4" borderId="45" xfId="0" applyFont="1" applyFill="1" applyBorder="1"/>
    <xf numFmtId="37" fontId="10" fillId="0" borderId="0" xfId="0" applyNumberFormat="1" applyFont="1"/>
    <xf numFmtId="37" fontId="9" fillId="0" borderId="15" xfId="0" applyNumberFormat="1" applyFont="1" applyBorder="1"/>
    <xf numFmtId="37" fontId="9" fillId="0" borderId="0" xfId="0" applyNumberFormat="1" applyFont="1" applyAlignment="1">
      <alignment horizontal="right"/>
    </xf>
    <xf numFmtId="44" fontId="22" fillId="0" borderId="0" xfId="1" applyFont="1" applyBorder="1"/>
    <xf numFmtId="37" fontId="63" fillId="0" borderId="0" xfId="0" applyNumberFormat="1" applyFont="1" applyAlignment="1">
      <alignment horizontal="right"/>
    </xf>
    <xf numFmtId="37" fontId="63" fillId="0" borderId="0" xfId="0" applyNumberFormat="1" applyFont="1"/>
    <xf numFmtId="37" fontId="23" fillId="0" borderId="0" xfId="0" applyNumberFormat="1" applyFont="1"/>
    <xf numFmtId="37" fontId="3" fillId="0" borderId="0" xfId="0" applyNumberFormat="1" applyFont="1" applyAlignment="1">
      <alignment horizontal="right"/>
    </xf>
    <xf numFmtId="37" fontId="9" fillId="0" borderId="0" xfId="0" applyNumberFormat="1" applyFont="1" applyAlignment="1">
      <alignment horizontal="left"/>
    </xf>
    <xf numFmtId="37" fontId="24" fillId="0" borderId="0" xfId="0" applyNumberFormat="1" applyFont="1" applyAlignment="1">
      <alignment horizontal="right"/>
    </xf>
    <xf numFmtId="37" fontId="64" fillId="0" borderId="0" xfId="0" applyNumberFormat="1" applyFont="1"/>
    <xf numFmtId="37" fontId="65" fillId="0" borderId="0" xfId="0" applyNumberFormat="1" applyFont="1"/>
    <xf numFmtId="0" fontId="3" fillId="0" borderId="69" xfId="0" applyFont="1" applyBorder="1"/>
    <xf numFmtId="0" fontId="13" fillId="0" borderId="0" xfId="0" applyFont="1"/>
    <xf numFmtId="0" fontId="11" fillId="0" borderId="0" xfId="0" applyFont="1" applyAlignment="1">
      <alignment horizontal="center"/>
    </xf>
    <xf numFmtId="0" fontId="0" fillId="0" borderId="70" xfId="0" applyBorder="1"/>
    <xf numFmtId="0" fontId="0" fillId="0" borderId="71" xfId="0" applyBorder="1"/>
    <xf numFmtId="0" fontId="0" fillId="0" borderId="72" xfId="0" applyBorder="1"/>
    <xf numFmtId="37" fontId="10" fillId="0" borderId="70" xfId="0" applyNumberFormat="1" applyFont="1" applyBorder="1" applyAlignment="1">
      <alignment horizontal="center"/>
    </xf>
    <xf numFmtId="37" fontId="10" fillId="0" borderId="22" xfId="0" applyNumberFormat="1" applyFont="1" applyBorder="1" applyAlignment="1">
      <alignment horizontal="center"/>
    </xf>
    <xf numFmtId="37" fontId="10" fillId="0" borderId="71" xfId="0" applyNumberFormat="1" applyFont="1" applyBorder="1" applyAlignment="1">
      <alignment horizontal="center"/>
    </xf>
    <xf numFmtId="37" fontId="9" fillId="0" borderId="72" xfId="0" applyNumberFormat="1" applyFont="1" applyBorder="1"/>
    <xf numFmtId="37" fontId="4" fillId="0" borderId="73" xfId="2" applyNumberFormat="1" applyFont="1" applyBorder="1" applyAlignment="1">
      <alignment horizontal="center"/>
    </xf>
    <xf numFmtId="37" fontId="2" fillId="0" borderId="75" xfId="2" applyNumberFormat="1" applyFont="1" applyBorder="1" applyAlignment="1">
      <alignment horizontal="center"/>
    </xf>
    <xf numFmtId="37" fontId="2" fillId="0" borderId="16" xfId="2" applyNumberFormat="1" applyFont="1" applyBorder="1" applyAlignment="1">
      <alignment horizontal="center"/>
    </xf>
    <xf numFmtId="37" fontId="2" fillId="0" borderId="74" xfId="2" applyNumberFormat="1" applyFont="1" applyBorder="1" applyAlignment="1">
      <alignment horizontal="center"/>
    </xf>
    <xf numFmtId="37" fontId="4" fillId="0" borderId="0" xfId="2" applyNumberFormat="1" applyFont="1" applyBorder="1" applyAlignment="1">
      <alignment horizontal="center"/>
    </xf>
    <xf numFmtId="37" fontId="2" fillId="0" borderId="0" xfId="2" applyNumberFormat="1" applyFont="1" applyBorder="1" applyAlignment="1">
      <alignment horizontal="center"/>
    </xf>
    <xf numFmtId="0" fontId="11" fillId="0" borderId="0" xfId="0" applyFont="1"/>
    <xf numFmtId="37" fontId="17" fillId="0" borderId="0" xfId="0" applyNumberFormat="1" applyFont="1"/>
    <xf numFmtId="9" fontId="11" fillId="0" borderId="0" xfId="4" applyFont="1"/>
    <xf numFmtId="164" fontId="11" fillId="0" borderId="0" xfId="4" applyNumberFormat="1" applyFont="1"/>
    <xf numFmtId="164" fontId="0" fillId="0" borderId="0" xfId="0" applyNumberFormat="1"/>
    <xf numFmtId="37" fontId="61" fillId="0" borderId="76" xfId="0" applyNumberFormat="1" applyFont="1" applyBorder="1"/>
    <xf numFmtId="37" fontId="59" fillId="0" borderId="0" xfId="0" applyNumberFormat="1" applyFont="1"/>
    <xf numFmtId="37" fontId="0" fillId="0" borderId="16" xfId="0" applyNumberFormat="1" applyBorder="1"/>
    <xf numFmtId="37" fontId="68" fillId="0" borderId="16" xfId="0" quotePrefix="1" applyNumberFormat="1" applyFont="1" applyBorder="1" applyAlignment="1">
      <alignment horizontal="center"/>
    </xf>
    <xf numFmtId="14" fontId="66" fillId="0" borderId="0" xfId="0" applyNumberFormat="1" applyFont="1" applyAlignment="1">
      <alignment horizontal="center"/>
    </xf>
    <xf numFmtId="37" fontId="61" fillId="0" borderId="0" xfId="0" applyNumberFormat="1" applyFont="1"/>
    <xf numFmtId="37" fontId="67" fillId="0" borderId="0" xfId="0" applyNumberFormat="1" applyFont="1"/>
    <xf numFmtId="0" fontId="0" fillId="0" borderId="16" xfId="0" applyBorder="1"/>
    <xf numFmtId="37" fontId="69" fillId="0" borderId="0" xfId="0" applyNumberFormat="1" applyFont="1"/>
    <xf numFmtId="37" fontId="12" fillId="0" borderId="0" xfId="0" applyNumberFormat="1" applyFont="1"/>
    <xf numFmtId="164" fontId="9" fillId="0" borderId="0" xfId="4" applyNumberFormat="1" applyFont="1" applyBorder="1"/>
    <xf numFmtId="10" fontId="22" fillId="0" borderId="0" xfId="4" applyNumberFormat="1" applyFont="1" applyBorder="1"/>
    <xf numFmtId="37" fontId="16" fillId="0" borderId="17" xfId="0" applyNumberFormat="1" applyFont="1" applyBorder="1"/>
    <xf numFmtId="0" fontId="0" fillId="0" borderId="0" xfId="0" applyAlignment="1">
      <alignment horizontal="right"/>
    </xf>
    <xf numFmtId="0" fontId="0" fillId="0" borderId="0" xfId="0" applyAlignment="1">
      <alignment wrapText="1"/>
    </xf>
    <xf numFmtId="0" fontId="58" fillId="0" borderId="0" xfId="0" applyFont="1" applyAlignment="1">
      <alignment horizontal="center"/>
    </xf>
    <xf numFmtId="37" fontId="16" fillId="0" borderId="13" xfId="0" applyNumberFormat="1" applyFont="1" applyBorder="1"/>
    <xf numFmtId="37" fontId="17" fillId="0" borderId="13" xfId="0" applyNumberFormat="1" applyFont="1" applyBorder="1"/>
    <xf numFmtId="0" fontId="34" fillId="0" borderId="0" xfId="0" applyFont="1" applyAlignment="1">
      <alignment horizontal="left"/>
    </xf>
    <xf numFmtId="0" fontId="34" fillId="0" borderId="0" xfId="0" applyFont="1" applyAlignment="1">
      <alignment horizontal="center"/>
    </xf>
    <xf numFmtId="37" fontId="0" fillId="0" borderId="0" xfId="0" applyNumberFormat="1" applyAlignment="1">
      <alignment horizontal="center"/>
    </xf>
    <xf numFmtId="0" fontId="15" fillId="0" borderId="0" xfId="0" applyFont="1"/>
    <xf numFmtId="0" fontId="14" fillId="0" borderId="0" xfId="0" applyFont="1"/>
    <xf numFmtId="0" fontId="0" fillId="0" borderId="0" xfId="0" applyAlignment="1">
      <alignment horizontal="left" wrapText="1"/>
    </xf>
    <xf numFmtId="0" fontId="29" fillId="0" borderId="0" xfId="0" applyFont="1"/>
    <xf numFmtId="0" fontId="72" fillId="0" borderId="0" xfId="0" applyFont="1"/>
    <xf numFmtId="44" fontId="8" fillId="0" borderId="0" xfId="0" applyNumberFormat="1" applyFont="1"/>
    <xf numFmtId="37" fontId="0" fillId="0" borderId="70" xfId="0" applyNumberFormat="1" applyBorder="1"/>
    <xf numFmtId="37" fontId="0" fillId="0" borderId="72" xfId="0" applyNumberFormat="1" applyBorder="1"/>
    <xf numFmtId="37" fontId="0" fillId="0" borderId="71" xfId="0" applyNumberFormat="1" applyBorder="1"/>
    <xf numFmtId="37" fontId="8" fillId="0" borderId="22" xfId="0" applyNumberFormat="1" applyFont="1" applyBorder="1" applyAlignment="1">
      <alignment horizontal="center"/>
    </xf>
    <xf numFmtId="37" fontId="30" fillId="0" borderId="16" xfId="0" applyNumberFormat="1" applyFont="1" applyBorder="1" applyAlignment="1">
      <alignment horizontal="center"/>
    </xf>
    <xf numFmtId="37" fontId="30" fillId="0" borderId="75" xfId="0" applyNumberFormat="1" applyFont="1" applyBorder="1" applyAlignment="1">
      <alignment horizontal="center"/>
    </xf>
    <xf numFmtId="37" fontId="30" fillId="0" borderId="21" xfId="0" applyNumberFormat="1" applyFont="1" applyBorder="1" applyAlignment="1">
      <alignment horizontal="center"/>
    </xf>
    <xf numFmtId="37" fontId="58" fillId="0" borderId="0" xfId="0" applyNumberFormat="1" applyFont="1" applyAlignment="1">
      <alignment horizontal="center"/>
    </xf>
    <xf numFmtId="37" fontId="28" fillId="0" borderId="0" xfId="0" applyNumberFormat="1" applyFont="1" applyAlignment="1">
      <alignment horizontal="center"/>
    </xf>
    <xf numFmtId="37" fontId="8" fillId="0" borderId="0" xfId="0" applyNumberFormat="1" applyFont="1" applyAlignment="1">
      <alignment horizontal="center"/>
    </xf>
    <xf numFmtId="2" fontId="11" fillId="0" borderId="0" xfId="0" applyNumberFormat="1" applyFont="1"/>
    <xf numFmtId="2" fontId="16" fillId="0" borderId="0" xfId="0" applyNumberFormat="1" applyFont="1"/>
    <xf numFmtId="9" fontId="11" fillId="0" borderId="0" xfId="4" applyFont="1" applyAlignment="1">
      <alignment horizontal="right"/>
    </xf>
    <xf numFmtId="2" fontId="60" fillId="0" borderId="0" xfId="0" applyNumberFormat="1" applyFont="1"/>
    <xf numFmtId="164" fontId="8" fillId="0" borderId="0" xfId="4" applyNumberFormat="1" applyFont="1" applyBorder="1"/>
    <xf numFmtId="0" fontId="15" fillId="0" borderId="0" xfId="0" applyFont="1" applyAlignment="1">
      <alignment horizontal="center"/>
    </xf>
    <xf numFmtId="166" fontId="0" fillId="0" borderId="0" xfId="6" applyNumberFormat="1" applyFont="1"/>
    <xf numFmtId="9" fontId="17" fillId="0" borderId="0" xfId="4" applyFont="1"/>
    <xf numFmtId="166" fontId="0" fillId="0" borderId="0" xfId="0" applyNumberFormat="1"/>
    <xf numFmtId="37" fontId="29" fillId="0" borderId="0" xfId="0" applyNumberFormat="1" applyFont="1"/>
    <xf numFmtId="0" fontId="0" fillId="0" borderId="0" xfId="0" applyAlignment="1">
      <alignment horizontal="center"/>
    </xf>
    <xf numFmtId="2" fontId="0" fillId="0" borderId="0" xfId="0" applyNumberFormat="1"/>
    <xf numFmtId="44" fontId="17" fillId="0" borderId="0" xfId="0" applyNumberFormat="1" applyFont="1"/>
    <xf numFmtId="37" fontId="20" fillId="0" borderId="0" xfId="0" applyNumberFormat="1" applyFont="1" applyAlignment="1">
      <alignment horizontal="center"/>
    </xf>
    <xf numFmtId="0" fontId="74" fillId="0" borderId="0" xfId="0" applyFont="1"/>
    <xf numFmtId="0" fontId="39" fillId="0" borderId="0" xfId="0" applyFont="1"/>
    <xf numFmtId="0" fontId="11" fillId="0" borderId="13" xfId="0" applyFont="1" applyBorder="1"/>
    <xf numFmtId="0" fontId="0" fillId="0" borderId="13" xfId="0" applyBorder="1"/>
    <xf numFmtId="17" fontId="15" fillId="0" borderId="0" xfId="0" applyNumberFormat="1" applyFont="1"/>
    <xf numFmtId="0" fontId="75" fillId="0" borderId="0" xfId="0" applyFont="1" applyAlignment="1">
      <alignment horizontal="center"/>
    </xf>
    <xf numFmtId="0" fontId="76" fillId="0" borderId="0" xfId="0" applyFont="1"/>
    <xf numFmtId="0" fontId="75" fillId="0" borderId="0" xfId="0" applyFont="1"/>
    <xf numFmtId="0" fontId="26" fillId="0" borderId="0" xfId="0" applyFont="1" applyAlignment="1">
      <alignment horizontal="center"/>
    </xf>
    <xf numFmtId="10" fontId="11" fillId="0" borderId="13" xfId="4" applyNumberFormat="1" applyFont="1" applyBorder="1"/>
    <xf numFmtId="0" fontId="70" fillId="0" borderId="0" xfId="7" applyBorder="1"/>
    <xf numFmtId="164" fontId="11" fillId="0" borderId="13" xfId="4" applyNumberFormat="1" applyFont="1" applyBorder="1"/>
    <xf numFmtId="49" fontId="75" fillId="0" borderId="0" xfId="0" applyNumberFormat="1" applyFont="1" applyAlignment="1">
      <alignment horizontal="center"/>
    </xf>
    <xf numFmtId="10" fontId="17" fillId="0" borderId="0" xfId="4" applyNumberFormat="1" applyFont="1" applyBorder="1"/>
    <xf numFmtId="164" fontId="17" fillId="0" borderId="0" xfId="0" applyNumberFormat="1" applyFont="1"/>
    <xf numFmtId="10" fontId="0" fillId="0" borderId="0" xfId="0" applyNumberFormat="1"/>
    <xf numFmtId="10" fontId="17" fillId="0" borderId="0" xfId="0" applyNumberFormat="1" applyFont="1"/>
    <xf numFmtId="1" fontId="0" fillId="0" borderId="0" xfId="6" applyNumberFormat="1" applyFont="1" applyAlignment="1">
      <alignment horizontal="center"/>
    </xf>
    <xf numFmtId="1" fontId="0" fillId="0" borderId="0" xfId="0" applyNumberFormat="1" applyAlignment="1">
      <alignment horizontal="center"/>
    </xf>
    <xf numFmtId="0" fontId="11" fillId="0" borderId="0" xfId="0" applyFont="1" applyAlignment="1">
      <alignment wrapText="1"/>
    </xf>
    <xf numFmtId="37" fontId="77" fillId="0" borderId="0" xfId="0" applyNumberFormat="1" applyFont="1"/>
    <xf numFmtId="44" fontId="17" fillId="0" borderId="0" xfId="1" applyFont="1"/>
    <xf numFmtId="0" fontId="26" fillId="0" borderId="0" xfId="0" applyFont="1"/>
    <xf numFmtId="0" fontId="16" fillId="0" borderId="0" xfId="0" applyFont="1" applyAlignment="1">
      <alignment horizontal="center"/>
    </xf>
    <xf numFmtId="0" fontId="16" fillId="0" borderId="0" xfId="0" applyFont="1"/>
    <xf numFmtId="0" fontId="16" fillId="0" borderId="0" xfId="0" applyFont="1" applyAlignment="1">
      <alignment horizontal="right"/>
    </xf>
    <xf numFmtId="2" fontId="16" fillId="0" borderId="0" xfId="0" applyNumberFormat="1" applyFont="1" applyAlignment="1">
      <alignment horizontal="right"/>
    </xf>
    <xf numFmtId="9" fontId="0" fillId="0" borderId="0" xfId="4" applyFont="1" applyAlignment="1">
      <alignment horizontal="center"/>
    </xf>
    <xf numFmtId="2" fontId="0" fillId="0" borderId="15" xfId="0" applyNumberFormat="1" applyBorder="1"/>
    <xf numFmtId="0" fontId="8" fillId="0" borderId="22" xfId="0" applyFont="1" applyBorder="1" applyAlignment="1">
      <alignment horizontal="center"/>
    </xf>
    <xf numFmtId="0" fontId="8" fillId="0" borderId="75" xfId="0" applyFont="1" applyBorder="1" applyAlignment="1">
      <alignment horizontal="center"/>
    </xf>
    <xf numFmtId="0" fontId="8" fillId="0" borderId="33" xfId="0" applyFont="1" applyBorder="1" applyAlignment="1">
      <alignment horizontal="center"/>
    </xf>
    <xf numFmtId="0" fontId="8" fillId="0" borderId="21" xfId="0" applyFont="1" applyBorder="1" applyAlignment="1">
      <alignment horizontal="center"/>
    </xf>
    <xf numFmtId="2" fontId="17" fillId="0" borderId="0" xfId="0" applyNumberFormat="1" applyFont="1"/>
    <xf numFmtId="44" fontId="9" fillId="0" borderId="0" xfId="1" applyFont="1"/>
    <xf numFmtId="164" fontId="78" fillId="0" borderId="0" xfId="4" applyNumberFormat="1" applyFont="1"/>
    <xf numFmtId="0" fontId="12" fillId="0" borderId="0" xfId="0" applyFont="1" applyAlignment="1">
      <alignment horizontal="center"/>
    </xf>
    <xf numFmtId="168" fontId="0" fillId="0" borderId="0" xfId="6" applyNumberFormat="1" applyFont="1"/>
    <xf numFmtId="166" fontId="59" fillId="0" borderId="0" xfId="6" applyNumberFormat="1" applyFont="1"/>
    <xf numFmtId="37" fontId="13" fillId="0" borderId="0" xfId="6" applyNumberFormat="1" applyFont="1"/>
    <xf numFmtId="37" fontId="66" fillId="0" borderId="0" xfId="6" applyNumberFormat="1" applyFont="1" applyBorder="1" applyAlignment="1">
      <alignment horizontal="center"/>
    </xf>
    <xf numFmtId="37" fontId="0" fillId="0" borderId="70" xfId="6" applyNumberFormat="1" applyFont="1" applyBorder="1"/>
    <xf numFmtId="37" fontId="0" fillId="0" borderId="71" xfId="6" applyNumberFormat="1" applyFont="1" applyBorder="1"/>
    <xf numFmtId="37" fontId="0" fillId="0" borderId="72" xfId="6" applyNumberFormat="1" applyFont="1" applyBorder="1"/>
    <xf numFmtId="37" fontId="10" fillId="0" borderId="22" xfId="6" applyNumberFormat="1" applyFont="1" applyBorder="1" applyAlignment="1">
      <alignment horizontal="center"/>
    </xf>
    <xf numFmtId="37" fontId="10" fillId="0" borderId="71" xfId="6" applyNumberFormat="1" applyFont="1" applyBorder="1" applyAlignment="1">
      <alignment horizontal="center"/>
    </xf>
    <xf numFmtId="37" fontId="9" fillId="0" borderId="72" xfId="6" applyNumberFormat="1" applyFont="1" applyBorder="1"/>
    <xf numFmtId="37" fontId="2" fillId="0" borderId="75" xfId="6" applyNumberFormat="1" applyFont="1" applyBorder="1" applyAlignment="1">
      <alignment horizontal="center"/>
    </xf>
    <xf numFmtId="37" fontId="2" fillId="0" borderId="16" xfId="6" applyNumberFormat="1" applyFont="1" applyBorder="1" applyAlignment="1">
      <alignment horizontal="center"/>
    </xf>
    <xf numFmtId="37" fontId="2" fillId="0" borderId="74" xfId="6" applyNumberFormat="1" applyFont="1" applyBorder="1" applyAlignment="1">
      <alignment horizontal="center"/>
    </xf>
    <xf numFmtId="37" fontId="12" fillId="0" borderId="0" xfId="6" applyNumberFormat="1" applyFont="1"/>
    <xf numFmtId="37" fontId="14" fillId="0" borderId="0" xfId="6" applyNumberFormat="1" applyFont="1"/>
    <xf numFmtId="37" fontId="0" fillId="0" borderId="16" xfId="6" applyNumberFormat="1" applyFont="1" applyBorder="1"/>
    <xf numFmtId="0" fontId="49" fillId="0" borderId="0" xfId="0" applyFont="1" applyAlignment="1">
      <alignment horizontal="center"/>
    </xf>
    <xf numFmtId="0" fontId="8" fillId="0" borderId="70" xfId="0" applyFont="1" applyBorder="1" applyAlignment="1">
      <alignment horizontal="center"/>
    </xf>
    <xf numFmtId="0" fontId="8" fillId="0" borderId="71" xfId="0" applyFont="1" applyBorder="1" applyAlignment="1">
      <alignment horizontal="center"/>
    </xf>
    <xf numFmtId="0" fontId="67" fillId="0" borderId="73" xfId="0" applyFont="1" applyBorder="1" applyAlignment="1">
      <alignment horizontal="center"/>
    </xf>
    <xf numFmtId="165" fontId="8" fillId="0" borderId="75" xfId="0" applyNumberFormat="1" applyFont="1" applyBorder="1" applyAlignment="1">
      <alignment horizontal="center"/>
    </xf>
    <xf numFmtId="165" fontId="8" fillId="0" borderId="16" xfId="0" applyNumberFormat="1" applyFont="1" applyBorder="1" applyAlignment="1">
      <alignment horizontal="center"/>
    </xf>
    <xf numFmtId="42" fontId="17" fillId="0" borderId="0" xfId="0" applyNumberFormat="1" applyFont="1"/>
    <xf numFmtId="0" fontId="14" fillId="0" borderId="0" xfId="0" applyFont="1" applyAlignment="1">
      <alignment horizontal="right"/>
    </xf>
    <xf numFmtId="164" fontId="15" fillId="0" borderId="0" xfId="4" applyNumberFormat="1" applyFont="1"/>
    <xf numFmtId="164" fontId="14" fillId="0" borderId="0" xfId="4" applyNumberFormat="1" applyFont="1"/>
    <xf numFmtId="37" fontId="8" fillId="0" borderId="17" xfId="0" applyNumberFormat="1" applyFont="1" applyBorder="1"/>
    <xf numFmtId="10" fontId="15" fillId="0" borderId="0" xfId="4" applyNumberFormat="1" applyFont="1" applyBorder="1"/>
    <xf numFmtId="167" fontId="8" fillId="0" borderId="15" xfId="1" applyNumberFormat="1" applyFont="1" applyBorder="1"/>
    <xf numFmtId="37" fontId="25" fillId="0" borderId="0" xfId="0" applyNumberFormat="1" applyFont="1"/>
    <xf numFmtId="37" fontId="80" fillId="0" borderId="0" xfId="0" applyNumberFormat="1" applyFont="1"/>
    <xf numFmtId="37" fontId="0" fillId="0" borderId="0" xfId="4" applyNumberFormat="1" applyFont="1" applyAlignment="1">
      <alignment horizontal="center"/>
    </xf>
    <xf numFmtId="9" fontId="15" fillId="0" borderId="2" xfId="4" applyFont="1" applyBorder="1" applyAlignment="1">
      <alignment horizontal="center"/>
    </xf>
    <xf numFmtId="166" fontId="0" fillId="0" borderId="15" xfId="0" applyNumberFormat="1" applyBorder="1"/>
    <xf numFmtId="9" fontId="17" fillId="0" borderId="0" xfId="0" applyNumberFormat="1" applyFont="1"/>
    <xf numFmtId="37" fontId="9" fillId="0" borderId="14" xfId="0" applyNumberFormat="1" applyFont="1" applyBorder="1"/>
    <xf numFmtId="37" fontId="9" fillId="0" borderId="17" xfId="0" applyNumberFormat="1" applyFont="1" applyBorder="1"/>
    <xf numFmtId="0" fontId="0" fillId="0" borderId="22" xfId="0" applyBorder="1"/>
    <xf numFmtId="0" fontId="8" fillId="0" borderId="75" xfId="0" applyFont="1" applyBorder="1"/>
    <xf numFmtId="10" fontId="16" fillId="0" borderId="13" xfId="4" applyNumberFormat="1" applyFont="1" applyBorder="1"/>
    <xf numFmtId="164" fontId="17" fillId="0" borderId="0" xfId="4" applyNumberFormat="1" applyFont="1"/>
    <xf numFmtId="37" fontId="0" fillId="0" borderId="0" xfId="0" applyNumberFormat="1" applyAlignment="1">
      <alignment horizontal="center" vertical="top"/>
    </xf>
    <xf numFmtId="37" fontId="30" fillId="0" borderId="0" xfId="0" applyNumberFormat="1" applyFont="1" applyAlignment="1">
      <alignment vertical="top"/>
    </xf>
    <xf numFmtId="37" fontId="8" fillId="0" borderId="0" xfId="0" applyNumberFormat="1" applyFont="1" applyAlignment="1">
      <alignment horizontal="center" vertical="top"/>
    </xf>
    <xf numFmtId="37" fontId="14" fillId="0" borderId="0" xfId="0" applyNumberFormat="1" applyFont="1" applyAlignment="1">
      <alignment vertical="top"/>
    </xf>
    <xf numFmtId="37" fontId="15" fillId="0" borderId="0" xfId="0" applyNumberFormat="1" applyFont="1" applyAlignment="1">
      <alignment vertical="top"/>
    </xf>
    <xf numFmtId="37" fontId="0" fillId="0" borderId="0" xfId="0" applyNumberFormat="1" applyAlignment="1">
      <alignment horizontal="left" vertical="top"/>
    </xf>
    <xf numFmtId="37" fontId="14" fillId="0" borderId="0" xfId="0" applyNumberFormat="1" applyFont="1" applyAlignment="1">
      <alignment horizontal="left"/>
    </xf>
    <xf numFmtId="37" fontId="14" fillId="0" borderId="0" xfId="0" applyNumberFormat="1" applyFont="1" applyAlignment="1">
      <alignment horizontal="left" vertical="top"/>
    </xf>
    <xf numFmtId="37" fontId="26" fillId="0" borderId="0" xfId="0" applyNumberFormat="1" applyFont="1" applyAlignment="1">
      <alignment vertical="top"/>
    </xf>
    <xf numFmtId="37" fontId="26" fillId="0" borderId="0" xfId="0" applyNumberFormat="1" applyFont="1" applyAlignment="1">
      <alignment horizontal="center" vertical="top"/>
    </xf>
    <xf numFmtId="37" fontId="17" fillId="0" borderId="0" xfId="0" applyNumberFormat="1" applyFont="1" applyAlignment="1">
      <alignment vertical="top"/>
    </xf>
    <xf numFmtId="37" fontId="0" fillId="0" borderId="0" xfId="0" applyNumberFormat="1" applyAlignment="1">
      <alignment horizontal="right" vertical="top" indent="1"/>
    </xf>
    <xf numFmtId="164" fontId="16" fillId="0" borderId="0" xfId="4" applyNumberFormat="1" applyFont="1" applyAlignment="1">
      <alignment horizontal="right" vertical="top"/>
    </xf>
    <xf numFmtId="37" fontId="26" fillId="0" borderId="0" xfId="0" applyNumberFormat="1" applyFont="1" applyAlignment="1">
      <alignment horizontal="left" vertical="top"/>
    </xf>
    <xf numFmtId="169" fontId="17" fillId="0" borderId="0" xfId="0" applyNumberFormat="1" applyFont="1" applyAlignment="1">
      <alignment vertical="top"/>
    </xf>
    <xf numFmtId="0" fontId="81" fillId="0" borderId="0" xfId="0" applyFont="1"/>
    <xf numFmtId="0" fontId="25" fillId="0" borderId="0" xfId="0" applyFont="1"/>
    <xf numFmtId="0" fontId="59" fillId="0" borderId="0" xfId="0" applyFont="1" applyAlignment="1">
      <alignment horizontal="center"/>
    </xf>
    <xf numFmtId="0" fontId="17" fillId="0" borderId="0" xfId="0" applyFont="1" applyAlignment="1">
      <alignment horizontal="center"/>
    </xf>
    <xf numFmtId="37" fontId="2" fillId="0" borderId="16" xfId="0" applyNumberFormat="1" applyFont="1" applyBorder="1" applyAlignment="1">
      <alignment horizontal="center"/>
    </xf>
    <xf numFmtId="0" fontId="8" fillId="0" borderId="0" xfId="0" applyFont="1" applyAlignment="1">
      <alignment horizontal="right" indent="1"/>
    </xf>
    <xf numFmtId="1" fontId="30" fillId="0" borderId="0" xfId="0" applyNumberFormat="1" applyFont="1"/>
    <xf numFmtId="0" fontId="8" fillId="0" borderId="0" xfId="0" applyFont="1" applyAlignment="1">
      <alignment horizontal="left" wrapText="1"/>
    </xf>
    <xf numFmtId="9" fontId="16" fillId="0" borderId="0" xfId="4" applyFont="1"/>
    <xf numFmtId="37" fontId="59" fillId="0" borderId="77" xfId="6" applyNumberFormat="1" applyFont="1" applyBorder="1"/>
    <xf numFmtId="10" fontId="23" fillId="0" borderId="0" xfId="4" applyNumberFormat="1" applyFont="1"/>
    <xf numFmtId="37" fontId="82" fillId="0" borderId="0" xfId="0" applyNumberFormat="1" applyFont="1"/>
    <xf numFmtId="37" fontId="4" fillId="0" borderId="21" xfId="0" applyNumberFormat="1" applyFont="1" applyBorder="1" applyAlignment="1">
      <alignment horizontal="center"/>
    </xf>
    <xf numFmtId="37" fontId="17" fillId="0" borderId="0" xfId="0" applyNumberFormat="1" applyFont="1" applyAlignment="1">
      <alignment horizontal="right"/>
    </xf>
    <xf numFmtId="37" fontId="83" fillId="0" borderId="0" xfId="0" applyNumberFormat="1" applyFont="1"/>
    <xf numFmtId="165" fontId="84" fillId="0" borderId="0" xfId="0" applyNumberFormat="1" applyFont="1" applyAlignment="1">
      <alignment horizontal="center"/>
    </xf>
    <xf numFmtId="37" fontId="12" fillId="0" borderId="0" xfId="0" applyNumberFormat="1" applyFont="1" applyAlignment="1">
      <alignment horizontal="left" vertical="top"/>
    </xf>
    <xf numFmtId="37" fontId="45" fillId="0" borderId="0" xfId="0" applyNumberFormat="1" applyFont="1" applyAlignment="1">
      <alignment horizontal="center" vertical="top"/>
    </xf>
    <xf numFmtId="165" fontId="85" fillId="0" borderId="16" xfId="0" applyNumberFormat="1" applyFont="1" applyBorder="1" applyAlignment="1">
      <alignment horizontal="center"/>
    </xf>
    <xf numFmtId="170" fontId="17" fillId="0" borderId="0" xfId="0" applyNumberFormat="1" applyFont="1" applyAlignment="1">
      <alignment horizontal="center"/>
    </xf>
    <xf numFmtId="0" fontId="8" fillId="0" borderId="0" xfId="0" applyFont="1" applyAlignment="1">
      <alignment horizontal="left" vertical="top"/>
    </xf>
    <xf numFmtId="0" fontId="29" fillId="0" borderId="0" xfId="0" applyFont="1" applyAlignment="1">
      <alignment vertical="top"/>
    </xf>
    <xf numFmtId="0" fontId="72" fillId="0" borderId="0" xfId="0" applyFont="1" applyAlignment="1">
      <alignment vertical="top"/>
    </xf>
    <xf numFmtId="0" fontId="0" fillId="0" borderId="0" xfId="0" applyAlignment="1">
      <alignment horizontal="center" vertical="top"/>
    </xf>
    <xf numFmtId="0" fontId="86" fillId="0" borderId="0" xfId="0" applyFont="1" applyAlignment="1">
      <alignment vertical="top"/>
    </xf>
    <xf numFmtId="0" fontId="70" fillId="0" borderId="0" xfId="7" applyAlignment="1">
      <alignment vertical="top"/>
    </xf>
    <xf numFmtId="14" fontId="59" fillId="0" borderId="0" xfId="6" applyNumberFormat="1" applyFont="1"/>
    <xf numFmtId="14" fontId="17" fillId="0" borderId="0" xfId="6" applyNumberFormat="1" applyFont="1"/>
    <xf numFmtId="10" fontId="87" fillId="0" borderId="0" xfId="4" applyNumberFormat="1" applyFont="1" applyAlignment="1">
      <alignment horizontal="right"/>
    </xf>
    <xf numFmtId="37" fontId="29" fillId="0" borderId="16" xfId="0" applyNumberFormat="1" applyFont="1" applyBorder="1" applyAlignment="1">
      <alignment horizontal="center"/>
    </xf>
    <xf numFmtId="10" fontId="9" fillId="0" borderId="0" xfId="0" applyNumberFormat="1" applyFont="1"/>
    <xf numFmtId="37" fontId="22" fillId="0" borderId="77" xfId="0" applyNumberFormat="1" applyFont="1" applyBorder="1"/>
    <xf numFmtId="10" fontId="23" fillId="0" borderId="0" xfId="4" applyNumberFormat="1" applyFont="1" applyAlignment="1">
      <alignment horizontal="right"/>
    </xf>
    <xf numFmtId="37" fontId="8" fillId="0" borderId="33" xfId="0" applyNumberFormat="1" applyFont="1" applyBorder="1"/>
    <xf numFmtId="37" fontId="8" fillId="0" borderId="73" xfId="0" applyNumberFormat="1" applyFont="1" applyBorder="1" applyAlignment="1">
      <alignment horizontal="center"/>
    </xf>
    <xf numFmtId="42" fontId="59" fillId="0" borderId="0" xfId="0" applyNumberFormat="1" applyFont="1"/>
    <xf numFmtId="37" fontId="59" fillId="0" borderId="13" xfId="0" applyNumberFormat="1" applyFont="1" applyBorder="1"/>
    <xf numFmtId="10" fontId="0" fillId="0" borderId="14" xfId="4" applyNumberFormat="1" applyFont="1" applyBorder="1"/>
    <xf numFmtId="10" fontId="0" fillId="0" borderId="17" xfId="4" applyNumberFormat="1" applyFont="1" applyBorder="1"/>
    <xf numFmtId="10" fontId="0" fillId="0" borderId="13" xfId="4" applyNumberFormat="1" applyFont="1" applyBorder="1"/>
    <xf numFmtId="10" fontId="0" fillId="0" borderId="15" xfId="4" applyNumberFormat="1" applyFont="1" applyBorder="1"/>
    <xf numFmtId="165" fontId="67" fillId="0" borderId="35" xfId="0" applyNumberFormat="1" applyFont="1" applyBorder="1" applyAlignment="1">
      <alignment horizontal="center"/>
    </xf>
    <xf numFmtId="0" fontId="8" fillId="0" borderId="33" xfId="0" applyFont="1" applyBorder="1"/>
    <xf numFmtId="37" fontId="8" fillId="0" borderId="34" xfId="0" applyNumberFormat="1" applyFont="1" applyBorder="1"/>
    <xf numFmtId="37" fontId="28" fillId="0" borderId="0" xfId="0" applyNumberFormat="1" applyFont="1" applyAlignment="1">
      <alignment vertical="top"/>
    </xf>
    <xf numFmtId="164" fontId="0" fillId="0" borderId="0" xfId="4" applyNumberFormat="1" applyFont="1" applyAlignment="1">
      <alignment vertical="top"/>
    </xf>
    <xf numFmtId="0" fontId="88" fillId="0" borderId="0" xfId="0" applyFont="1" applyAlignment="1">
      <alignment horizontal="left" vertical="center" indent="1"/>
    </xf>
    <xf numFmtId="0" fontId="88" fillId="0" borderId="0" xfId="0" applyFont="1" applyAlignment="1">
      <alignment horizontal="left" vertical="center"/>
    </xf>
    <xf numFmtId="0" fontId="0" fillId="0" borderId="0" xfId="0" applyAlignment="1">
      <alignment horizontal="left"/>
    </xf>
    <xf numFmtId="0" fontId="8" fillId="0" borderId="0" xfId="0" applyFont="1" applyAlignment="1">
      <alignment horizontal="right" vertical="top"/>
    </xf>
    <xf numFmtId="10" fontId="16" fillId="0" borderId="0" xfId="0" applyNumberFormat="1" applyFont="1"/>
    <xf numFmtId="0" fontId="89" fillId="0" borderId="0" xfId="0" applyFont="1"/>
    <xf numFmtId="37" fontId="60" fillId="0" borderId="0" xfId="0" applyNumberFormat="1" applyFont="1" applyAlignment="1">
      <alignment vertical="top"/>
    </xf>
    <xf numFmtId="0" fontId="15" fillId="0" borderId="0" xfId="0" applyFont="1" applyAlignment="1">
      <alignment horizontal="left"/>
    </xf>
    <xf numFmtId="0" fontId="0" fillId="0" borderId="0" xfId="0" applyAlignment="1">
      <alignment horizontal="left" vertical="top" wrapText="1"/>
    </xf>
    <xf numFmtId="0" fontId="8" fillId="0" borderId="16" xfId="0" applyFont="1" applyBorder="1" applyAlignment="1">
      <alignment horizontal="center"/>
    </xf>
    <xf numFmtId="37" fontId="16" fillId="0" borderId="0" xfId="0" applyNumberFormat="1" applyFont="1" applyAlignment="1">
      <alignment vertical="top"/>
    </xf>
    <xf numFmtId="9" fontId="11" fillId="0" borderId="0" xfId="4" applyFont="1" applyAlignment="1">
      <alignment vertical="top"/>
    </xf>
    <xf numFmtId="37" fontId="0" fillId="0" borderId="0" xfId="0" applyNumberFormat="1" applyAlignment="1">
      <alignment horizontal="right" vertical="top"/>
    </xf>
    <xf numFmtId="170" fontId="11" fillId="0" borderId="0" xfId="0" applyNumberFormat="1" applyFont="1"/>
    <xf numFmtId="0" fontId="60" fillId="0" borderId="0" xfId="0" applyFont="1" applyAlignment="1">
      <alignment vertical="top"/>
    </xf>
    <xf numFmtId="37" fontId="41" fillId="0" borderId="0" xfId="0" applyNumberFormat="1" applyFont="1"/>
    <xf numFmtId="0" fontId="0" fillId="0" borderId="15" xfId="0" applyBorder="1"/>
    <xf numFmtId="164" fontId="17" fillId="0" borderId="0" xfId="4" applyNumberFormat="1" applyFont="1" applyAlignment="1">
      <alignment horizontal="center"/>
    </xf>
    <xf numFmtId="10" fontId="17" fillId="0" borderId="0" xfId="0" applyNumberFormat="1" applyFont="1" applyAlignment="1">
      <alignment horizontal="center"/>
    </xf>
    <xf numFmtId="0" fontId="22" fillId="0" borderId="78" xfId="0" applyFont="1" applyBorder="1"/>
    <xf numFmtId="0" fontId="22" fillId="0" borderId="0" xfId="0" applyFont="1" applyAlignment="1">
      <alignment horizontal="center"/>
    </xf>
    <xf numFmtId="0" fontId="22" fillId="0" borderId="78" xfId="0" applyFont="1" applyBorder="1" applyAlignment="1">
      <alignment horizontal="left"/>
    </xf>
    <xf numFmtId="0" fontId="9" fillId="0" borderId="78" xfId="0" applyFont="1" applyBorder="1"/>
    <xf numFmtId="0" fontId="22" fillId="0" borderId="79" xfId="0" applyFont="1" applyBorder="1" applyAlignment="1">
      <alignment horizontal="left"/>
    </xf>
    <xf numFmtId="0" fontId="9" fillId="0" borderId="79" xfId="0" applyFont="1" applyBorder="1"/>
    <xf numFmtId="0" fontId="11" fillId="0" borderId="80" xfId="0" applyFont="1" applyBorder="1"/>
    <xf numFmtId="0" fontId="0" fillId="0" borderId="80" xfId="0" applyBorder="1"/>
    <xf numFmtId="14" fontId="9" fillId="0" borderId="0" xfId="0" applyNumberFormat="1" applyFont="1"/>
    <xf numFmtId="164" fontId="22" fillId="0" borderId="78" xfId="0" applyNumberFormat="1" applyFont="1" applyBorder="1"/>
    <xf numFmtId="0" fontId="6" fillId="0" borderId="0" xfId="0" applyFont="1"/>
    <xf numFmtId="170" fontId="22" fillId="0" borderId="78" xfId="0" applyNumberFormat="1" applyFont="1" applyBorder="1"/>
    <xf numFmtId="0" fontId="9" fillId="0" borderId="0" xfId="0" applyFont="1" applyAlignment="1">
      <alignment horizontal="center"/>
    </xf>
    <xf numFmtId="164" fontId="22" fillId="0" borderId="79" xfId="0" applyNumberFormat="1" applyFont="1" applyBorder="1"/>
    <xf numFmtId="0" fontId="22" fillId="0" borderId="79" xfId="0" applyFont="1" applyBorder="1"/>
    <xf numFmtId="10" fontId="22" fillId="0" borderId="0" xfId="0" applyNumberFormat="1" applyFont="1"/>
    <xf numFmtId="164" fontId="22" fillId="0" borderId="0" xfId="0" applyNumberFormat="1" applyFont="1"/>
    <xf numFmtId="166" fontId="22" fillId="0" borderId="78" xfId="0" applyNumberFormat="1" applyFont="1" applyBorder="1"/>
    <xf numFmtId="166" fontId="22" fillId="0" borderId="0" xfId="0" applyNumberFormat="1" applyFont="1"/>
    <xf numFmtId="9" fontId="22" fillId="0" borderId="0" xfId="0" applyNumberFormat="1" applyFont="1"/>
    <xf numFmtId="10" fontId="22" fillId="0" borderId="78" xfId="0" applyNumberFormat="1" applyFont="1" applyBorder="1"/>
    <xf numFmtId="166" fontId="9" fillId="0" borderId="0" xfId="0" applyNumberFormat="1" applyFont="1"/>
    <xf numFmtId="0" fontId="22" fillId="0" borderId="0" xfId="0" applyFont="1"/>
    <xf numFmtId="37" fontId="22" fillId="0" borderId="78" xfId="0" applyNumberFormat="1" applyFont="1" applyBorder="1"/>
    <xf numFmtId="0" fontId="90" fillId="0" borderId="0" xfId="0" applyFont="1"/>
    <xf numFmtId="37" fontId="87" fillId="0" borderId="0" xfId="0" applyNumberFormat="1" applyFont="1"/>
    <xf numFmtId="37" fontId="91" fillId="0" borderId="0" xfId="0" applyNumberFormat="1" applyFont="1"/>
    <xf numFmtId="37" fontId="78" fillId="0" borderId="0" xfId="0" applyNumberFormat="1" applyFont="1" applyAlignment="1">
      <alignment horizontal="center"/>
    </xf>
    <xf numFmtId="39" fontId="11" fillId="0" borderId="0" xfId="0" applyNumberFormat="1" applyFont="1"/>
    <xf numFmtId="1" fontId="11" fillId="0" borderId="0" xfId="0" applyNumberFormat="1" applyFont="1"/>
    <xf numFmtId="39" fontId="60" fillId="0" borderId="14" xfId="0" applyNumberFormat="1" applyFont="1" applyBorder="1"/>
    <xf numFmtId="39" fontId="60" fillId="0" borderId="0" xfId="0" applyNumberFormat="1" applyFont="1" applyAlignment="1">
      <alignment horizontal="right"/>
    </xf>
    <xf numFmtId="37" fontId="8" fillId="0" borderId="75" xfId="0" applyNumberFormat="1" applyFont="1" applyBorder="1" applyAlignment="1">
      <alignment horizontal="center"/>
    </xf>
    <xf numFmtId="0" fontId="16" fillId="0" borderId="0" xfId="0" applyFont="1" applyAlignment="1">
      <alignment vertical="top"/>
    </xf>
    <xf numFmtId="37" fontId="8" fillId="0" borderId="0" xfId="0" applyNumberFormat="1" applyFont="1" applyAlignment="1">
      <alignment horizontal="left" vertical="top"/>
    </xf>
    <xf numFmtId="42" fontId="41" fillId="0" borderId="0" xfId="0" applyNumberFormat="1" applyFont="1"/>
    <xf numFmtId="0" fontId="45" fillId="5" borderId="0" xfId="0" applyFont="1" applyFill="1" applyAlignment="1">
      <alignment wrapText="1"/>
    </xf>
    <xf numFmtId="0" fontId="12" fillId="5" borderId="0" xfId="0" applyFont="1" applyFill="1" applyAlignment="1">
      <alignment horizontal="left" wrapText="1"/>
    </xf>
    <xf numFmtId="0" fontId="72" fillId="0" borderId="0" xfId="0" applyFont="1" applyAlignment="1">
      <alignment wrapText="1"/>
    </xf>
    <xf numFmtId="0" fontId="0" fillId="0" borderId="0" xfId="0" applyAlignment="1">
      <alignment wrapText="1"/>
    </xf>
    <xf numFmtId="0" fontId="0" fillId="0" borderId="0" xfId="0" applyAlignment="1">
      <alignment vertical="top" wrapText="1"/>
    </xf>
    <xf numFmtId="0" fontId="72" fillId="0" borderId="0" xfId="0" applyFont="1" applyAlignment="1">
      <alignment vertical="top" wrapText="1"/>
    </xf>
    <xf numFmtId="37" fontId="19" fillId="0" borderId="0" xfId="0" applyNumberFormat="1" applyFont="1" applyAlignment="1">
      <alignment horizontal="center" vertical="top"/>
    </xf>
    <xf numFmtId="37" fontId="0" fillId="0" borderId="0" xfId="0" applyNumberFormat="1" applyAlignment="1">
      <alignment vertical="top" wrapText="1"/>
    </xf>
    <xf numFmtId="0" fontId="0" fillId="0" borderId="0" xfId="0" applyAlignment="1">
      <alignment horizontal="left" vertical="top" wrapText="1"/>
    </xf>
    <xf numFmtId="37" fontId="0" fillId="0" borderId="0" xfId="0" applyNumberFormat="1" applyAlignment="1">
      <alignment horizontal="left" vertical="top" wrapText="1"/>
    </xf>
    <xf numFmtId="37" fontId="18" fillId="0" borderId="0" xfId="0" applyNumberFormat="1" applyFont="1" applyAlignment="1">
      <alignment horizontal="center" vertical="top"/>
    </xf>
    <xf numFmtId="37" fontId="13" fillId="0" borderId="0" xfId="0" applyNumberFormat="1" applyFont="1" applyAlignment="1">
      <alignment horizontal="center" vertical="top"/>
    </xf>
    <xf numFmtId="0" fontId="15" fillId="0" borderId="0" xfId="0" applyFont="1" applyAlignment="1">
      <alignment wrapText="1"/>
    </xf>
    <xf numFmtId="37" fontId="16" fillId="0" borderId="0" xfId="0" applyNumberFormat="1" applyFont="1" applyAlignment="1">
      <alignment vertical="top" wrapText="1"/>
    </xf>
    <xf numFmtId="37" fontId="26" fillId="0" borderId="0" xfId="0" applyNumberFormat="1" applyFont="1" applyAlignment="1">
      <alignment horizontal="center" vertical="top"/>
    </xf>
    <xf numFmtId="37" fontId="8" fillId="0" borderId="16" xfId="0" applyNumberFormat="1" applyFont="1" applyBorder="1" applyAlignment="1">
      <alignment horizontal="center" vertical="top"/>
    </xf>
    <xf numFmtId="0" fontId="16" fillId="0" borderId="0" xfId="0" applyFont="1" applyAlignment="1">
      <alignment vertical="top" wrapText="1"/>
    </xf>
    <xf numFmtId="0" fontId="79" fillId="0" borderId="0" xfId="0" applyFont="1" applyAlignment="1">
      <alignment horizontal="center"/>
    </xf>
    <xf numFmtId="37" fontId="20" fillId="0" borderId="13" xfId="0" applyNumberFormat="1" applyFont="1" applyBorder="1" applyAlignment="1">
      <alignment horizontal="center"/>
    </xf>
    <xf numFmtId="37" fontId="17" fillId="0" borderId="0" xfId="0" applyNumberFormat="1" applyFont="1" applyAlignment="1">
      <alignment horizontal="center"/>
    </xf>
    <xf numFmtId="0" fontId="8" fillId="0" borderId="73" xfId="0" applyFont="1" applyBorder="1" applyAlignment="1">
      <alignment horizontal="center"/>
    </xf>
    <xf numFmtId="0" fontId="8" fillId="0" borderId="74" xfId="0" applyFont="1" applyBorder="1" applyAlignment="1">
      <alignment horizontal="center"/>
    </xf>
    <xf numFmtId="0" fontId="49" fillId="0" borderId="16" xfId="0" applyFont="1" applyBorder="1" applyAlignment="1">
      <alignment horizontal="center"/>
    </xf>
    <xf numFmtId="37" fontId="20" fillId="0" borderId="0" xfId="0" applyNumberFormat="1" applyFont="1" applyAlignment="1">
      <alignment horizontal="left"/>
    </xf>
    <xf numFmtId="37" fontId="2" fillId="0" borderId="33" xfId="2" applyNumberFormat="1" applyFont="1" applyBorder="1" applyAlignment="1">
      <alignment horizontal="center"/>
    </xf>
    <xf numFmtId="37" fontId="2" fillId="0" borderId="35" xfId="2" applyNumberFormat="1" applyFont="1" applyBorder="1" applyAlignment="1">
      <alignment horizontal="center"/>
    </xf>
    <xf numFmtId="0" fontId="29" fillId="0" borderId="33" xfId="0" applyFont="1" applyBorder="1" applyAlignment="1">
      <alignment horizontal="center"/>
    </xf>
    <xf numFmtId="0" fontId="29" fillId="0" borderId="34" xfId="0" applyFont="1" applyBorder="1" applyAlignment="1">
      <alignment horizontal="center"/>
    </xf>
    <xf numFmtId="0" fontId="29" fillId="0" borderId="35" xfId="0" applyFont="1" applyBorder="1" applyAlignment="1">
      <alignment horizontal="center"/>
    </xf>
    <xf numFmtId="0" fontId="35" fillId="0" borderId="0" xfId="0" applyFont="1" applyAlignment="1">
      <alignment horizontal="center"/>
    </xf>
    <xf numFmtId="37" fontId="35" fillId="0" borderId="0" xfId="0" applyNumberFormat="1" applyFont="1" applyAlignment="1">
      <alignment horizontal="center"/>
    </xf>
    <xf numFmtId="37" fontId="4" fillId="0" borderId="16" xfId="0" applyNumberFormat="1" applyFont="1" applyBorder="1" applyAlignment="1">
      <alignment horizontal="center"/>
    </xf>
    <xf numFmtId="0" fontId="11" fillId="0" borderId="0" xfId="0" applyFont="1" applyAlignment="1">
      <alignment wrapText="1"/>
    </xf>
    <xf numFmtId="37" fontId="12" fillId="0" borderId="0" xfId="0" applyNumberFormat="1" applyFont="1" applyAlignment="1">
      <alignment horizontal="center"/>
    </xf>
    <xf numFmtId="37" fontId="71" fillId="6" borderId="0" xfId="7" applyNumberFormat="1" applyFont="1" applyFill="1" applyAlignment="1">
      <alignment horizontal="center"/>
    </xf>
    <xf numFmtId="37" fontId="20" fillId="0" borderId="0" xfId="0" applyNumberFormat="1" applyFont="1" applyAlignment="1">
      <alignment horizontal="center"/>
    </xf>
    <xf numFmtId="0" fontId="73" fillId="0" borderId="0" xfId="0" applyFont="1" applyAlignment="1">
      <alignment horizontal="center"/>
    </xf>
    <xf numFmtId="0" fontId="39" fillId="0" borderId="0" xfId="0" applyFont="1" applyAlignment="1">
      <alignment wrapText="1"/>
    </xf>
    <xf numFmtId="37" fontId="13" fillId="0" borderId="0" xfId="0" applyNumberFormat="1" applyFont="1" applyAlignment="1">
      <alignment horizontal="center"/>
    </xf>
    <xf numFmtId="37" fontId="20" fillId="0" borderId="0" xfId="6" applyNumberFormat="1" applyFont="1" applyAlignment="1">
      <alignment horizontal="left"/>
    </xf>
    <xf numFmtId="37" fontId="8" fillId="0" borderId="73" xfId="6" applyNumberFormat="1" applyFont="1" applyBorder="1" applyAlignment="1">
      <alignment horizontal="center"/>
    </xf>
    <xf numFmtId="37" fontId="8" fillId="0" borderId="16" xfId="6" applyNumberFormat="1" applyFont="1" applyBorder="1" applyAlignment="1">
      <alignment horizontal="center"/>
    </xf>
    <xf numFmtId="37" fontId="8" fillId="0" borderId="74" xfId="6" applyNumberFormat="1" applyFont="1" applyBorder="1" applyAlignment="1">
      <alignment horizontal="center"/>
    </xf>
    <xf numFmtId="0" fontId="11" fillId="0" borderId="16" xfId="0" applyFont="1" applyBorder="1" applyAlignment="1">
      <alignment horizontal="center"/>
    </xf>
    <xf numFmtId="0" fontId="8" fillId="0" borderId="16" xfId="0" applyFont="1" applyBorder="1" applyAlignment="1">
      <alignment horizontal="center"/>
    </xf>
    <xf numFmtId="0" fontId="12" fillId="0" borderId="0" xfId="0" applyFont="1" applyAlignment="1">
      <alignment horizontal="center"/>
    </xf>
    <xf numFmtId="0" fontId="11" fillId="0" borderId="0" xfId="0" applyFont="1" applyAlignment="1">
      <alignment horizontal="center"/>
    </xf>
    <xf numFmtId="0" fontId="8" fillId="0" borderId="33" xfId="0" applyFont="1" applyBorder="1" applyAlignment="1">
      <alignment horizontal="center"/>
    </xf>
    <xf numFmtId="0" fontId="8" fillId="0" borderId="34" xfId="0" applyFont="1" applyBorder="1" applyAlignment="1">
      <alignment horizontal="center"/>
    </xf>
    <xf numFmtId="0" fontId="8" fillId="0" borderId="35" xfId="0" applyFont="1" applyBorder="1" applyAlignment="1">
      <alignment horizontal="center"/>
    </xf>
    <xf numFmtId="37" fontId="8" fillId="0" borderId="33" xfId="0" applyNumberFormat="1" applyFont="1" applyBorder="1" applyAlignment="1">
      <alignment horizontal="center"/>
    </xf>
    <xf numFmtId="37" fontId="8" fillId="0" borderId="35" xfId="0" applyNumberFormat="1" applyFont="1" applyBorder="1" applyAlignment="1">
      <alignment horizontal="center"/>
    </xf>
    <xf numFmtId="37" fontId="30" fillId="0" borderId="73" xfId="0" applyNumberFormat="1" applyFont="1" applyBorder="1" applyAlignment="1">
      <alignment horizontal="center"/>
    </xf>
    <xf numFmtId="37" fontId="30" fillId="0" borderId="74" xfId="0" applyNumberFormat="1" applyFont="1" applyBorder="1" applyAlignment="1">
      <alignment horizontal="center"/>
    </xf>
    <xf numFmtId="0" fontId="0" fillId="0" borderId="0" xfId="0" applyAlignment="1">
      <alignment horizontal="left" wrapText="1"/>
    </xf>
    <xf numFmtId="0" fontId="13" fillId="0" borderId="0" xfId="0" applyFont="1" applyAlignment="1">
      <alignment horizontal="center"/>
    </xf>
    <xf numFmtId="0" fontId="67" fillId="0" borderId="16" xfId="0" applyFont="1" applyBorder="1" applyAlignment="1">
      <alignment horizontal="center"/>
    </xf>
    <xf numFmtId="37" fontId="8" fillId="0" borderId="1" xfId="6" applyNumberFormat="1" applyFont="1" applyBorder="1" applyAlignment="1">
      <alignment horizontal="center"/>
    </xf>
    <xf numFmtId="0" fontId="53" fillId="0" borderId="0" xfId="0" applyFont="1" applyAlignment="1">
      <alignment horizontal="left" wrapText="1"/>
    </xf>
    <xf numFmtId="0" fontId="55" fillId="0" borderId="0" xfId="0" applyFont="1" applyAlignment="1">
      <alignment horizontal="left" wrapText="1"/>
    </xf>
  </cellXfs>
  <cellStyles count="8">
    <cellStyle name="Comma" xfId="6" builtinId="3"/>
    <cellStyle name="Currency" xfId="1" builtinId="4"/>
    <cellStyle name="Heading 1" xfId="2" builtinId="16"/>
    <cellStyle name="Hyperlink" xfId="7" builtinId="8"/>
    <cellStyle name="Normal" xfId="0" builtinId="0"/>
    <cellStyle name="Percent" xfId="4" builtinId="5"/>
    <cellStyle name="Percent 2" xfId="5" xr:uid="{A451D71E-E60C-4B1B-8980-F35EB65318B4}"/>
    <cellStyle name="Total" xfId="3" builtin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19050</xdr:colOff>
      <xdr:row>0</xdr:row>
      <xdr:rowOff>161925</xdr:rowOff>
    </xdr:from>
    <xdr:to>
      <xdr:col>9</xdr:col>
      <xdr:colOff>454837</xdr:colOff>
      <xdr:row>4</xdr:row>
      <xdr:rowOff>53403</xdr:rowOff>
    </xdr:to>
    <xdr:pic>
      <xdr:nvPicPr>
        <xdr:cNvPr id="3" name="Picture 2">
          <a:extLst>
            <a:ext uri="{FF2B5EF4-FFF2-40B4-BE49-F238E27FC236}">
              <a16:creationId xmlns:a16="http://schemas.microsoft.com/office/drawing/2014/main" id="{D4AF22C2-B888-4980-B648-8A1066A76E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50" y="161925"/>
          <a:ext cx="2264587" cy="653478"/>
        </a:xfrm>
        <a:prstGeom prst="rect">
          <a:avLst/>
        </a:prstGeom>
      </xdr:spPr>
    </xdr:pic>
    <xdr:clientData/>
  </xdr:twoCellAnchor>
  <xdr:twoCellAnchor editAs="oneCell">
    <xdr:from>
      <xdr:col>5</xdr:col>
      <xdr:colOff>352425</xdr:colOff>
      <xdr:row>35</xdr:row>
      <xdr:rowOff>123825</xdr:rowOff>
    </xdr:from>
    <xdr:to>
      <xdr:col>11</xdr:col>
      <xdr:colOff>85725</xdr:colOff>
      <xdr:row>43</xdr:row>
      <xdr:rowOff>122565</xdr:rowOff>
    </xdr:to>
    <xdr:pic>
      <xdr:nvPicPr>
        <xdr:cNvPr id="4" name="Picture 3">
          <a:extLst>
            <a:ext uri="{FF2B5EF4-FFF2-40B4-BE49-F238E27FC236}">
              <a16:creationId xmlns:a16="http://schemas.microsoft.com/office/drawing/2014/main" id="{C30C96EE-47D0-4B49-BA38-7CA5E0E280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00425" y="6791325"/>
          <a:ext cx="3390900" cy="1522740"/>
        </a:xfrm>
        <a:prstGeom prst="rect">
          <a:avLst/>
        </a:prstGeom>
      </xdr:spPr>
    </xdr:pic>
    <xdr:clientData/>
  </xdr:twoCellAnchor>
  <xdr:twoCellAnchor>
    <xdr:from>
      <xdr:col>1</xdr:col>
      <xdr:colOff>428625</xdr:colOff>
      <xdr:row>5</xdr:row>
      <xdr:rowOff>114300</xdr:rowOff>
    </xdr:from>
    <xdr:to>
      <xdr:col>14</xdr:col>
      <xdr:colOff>66675</xdr:colOff>
      <xdr:row>35</xdr:row>
      <xdr:rowOff>180977</xdr:rowOff>
    </xdr:to>
    <xdr:sp macro="" textlink="">
      <xdr:nvSpPr>
        <xdr:cNvPr id="5" name="Frame 4">
          <a:extLst>
            <a:ext uri="{FF2B5EF4-FFF2-40B4-BE49-F238E27FC236}">
              <a16:creationId xmlns:a16="http://schemas.microsoft.com/office/drawing/2014/main" id="{92338619-6EB6-4C35-AA21-82D7CEE6F4D5}"/>
            </a:ext>
          </a:extLst>
        </xdr:cNvPr>
        <xdr:cNvSpPr/>
      </xdr:nvSpPr>
      <xdr:spPr>
        <a:xfrm>
          <a:off x="1038225" y="1066800"/>
          <a:ext cx="7562850" cy="5924552"/>
        </a:xfrm>
        <a:prstGeom prst="frame">
          <a:avLst/>
        </a:prstGeom>
        <a:pattFill prst="pct70">
          <a:fgClr>
            <a:schemeClr val="tx1"/>
          </a:fgClr>
          <a:bgClr>
            <a:schemeClr val="bg1"/>
          </a:bgClr>
        </a:patt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104775</xdr:rowOff>
    </xdr:from>
    <xdr:to>
      <xdr:col>9</xdr:col>
      <xdr:colOff>600075</xdr:colOff>
      <xdr:row>2</xdr:row>
      <xdr:rowOff>76200</xdr:rowOff>
    </xdr:to>
    <xdr:sp macro="" textlink="">
      <xdr:nvSpPr>
        <xdr:cNvPr id="2" name="CommandButton1" hidden="1">
          <a:extLst>
            <a:ext uri="{63B3BB69-23CF-44E3-9099-C40C66FF867C}">
              <a14:compatExt xmlns:a14="http://schemas.microsoft.com/office/drawing/2010/main" spid="_x0000_s8193"/>
            </a:ext>
            <a:ext uri="{FF2B5EF4-FFF2-40B4-BE49-F238E27FC236}">
              <a16:creationId xmlns:a16="http://schemas.microsoft.com/office/drawing/2014/main" id="{00000000-0008-0000-0900-000002000000}"/>
            </a:ext>
          </a:extLst>
        </xdr:cNvPr>
        <xdr:cNvSpPr/>
      </xdr:nvSpPr>
      <xdr:spPr bwMode="auto">
        <a:xfrm>
          <a:off x="6162675" y="104775"/>
          <a:ext cx="120967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95250</xdr:colOff>
      <xdr:row>1</xdr:row>
      <xdr:rowOff>104775</xdr:rowOff>
    </xdr:from>
    <xdr:to>
      <xdr:col>14</xdr:col>
      <xdr:colOff>85725</xdr:colOff>
      <xdr:row>3</xdr:row>
      <xdr:rowOff>76200</xdr:rowOff>
    </xdr:to>
    <xdr:sp macro="" textlink="">
      <xdr:nvSpPr>
        <xdr:cNvPr id="2" name="CommandButton1" hidden="1">
          <a:extLst>
            <a:ext uri="{63B3BB69-23CF-44E3-9099-C40C66FF867C}">
              <a14:compatExt xmlns:a14="http://schemas.microsoft.com/office/drawing/2010/main" spid="_x0000_s9217"/>
            </a:ext>
            <a:ext uri="{FF2B5EF4-FFF2-40B4-BE49-F238E27FC236}">
              <a16:creationId xmlns:a16="http://schemas.microsoft.com/office/drawing/2014/main" id="{48302916-F7EF-4BCC-93BD-CE3EA9EE79AE}"/>
            </a:ext>
          </a:extLst>
        </xdr:cNvPr>
        <xdr:cNvSpPr/>
      </xdr:nvSpPr>
      <xdr:spPr bwMode="auto">
        <a:xfrm>
          <a:off x="6572250" y="400050"/>
          <a:ext cx="1209675" cy="3524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bls.gov/opub/ted/2023/consumer-prices-up-4-9-percent-from-april-2022-to-april-2023.htm"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youtu.be/ziKP4lNWSpA?si=oSMfI8L6gDwOv3o1" TargetMode="Externa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3F341-C910-4185-835F-06500ABF0243}">
  <sheetPr>
    <tabColor theme="0" tint="-0.14999847407452621"/>
  </sheetPr>
  <dimension ref="C8:N32"/>
  <sheetViews>
    <sheetView tabSelected="1" workbookViewId="0">
      <selection activeCell="R16" sqref="R16"/>
    </sheetView>
  </sheetViews>
  <sheetFormatPr defaultRowHeight="15"/>
  <sheetData>
    <row r="8" spans="3:14">
      <c r="C8" s="213"/>
      <c r="D8" s="213"/>
      <c r="E8" s="213"/>
      <c r="F8" s="213"/>
      <c r="G8" s="213"/>
      <c r="H8" s="213"/>
      <c r="I8" s="213"/>
      <c r="J8" s="213"/>
      <c r="K8" s="213"/>
      <c r="L8" s="213"/>
      <c r="M8" s="213"/>
      <c r="N8" s="213"/>
    </row>
    <row r="9" spans="3:14">
      <c r="C9" s="213"/>
      <c r="D9" s="213"/>
      <c r="E9" s="213"/>
      <c r="F9" s="213"/>
      <c r="G9" s="213"/>
      <c r="H9" s="213"/>
      <c r="I9" s="213"/>
      <c r="J9" s="213"/>
      <c r="K9" s="213"/>
      <c r="L9" s="213"/>
      <c r="M9" s="213"/>
      <c r="N9" s="213"/>
    </row>
    <row r="10" spans="3:14" ht="15" customHeight="1">
      <c r="C10" s="213"/>
      <c r="D10" s="568" t="s">
        <v>137</v>
      </c>
      <c r="E10" s="568"/>
      <c r="F10" s="568"/>
      <c r="G10" s="568"/>
      <c r="H10" s="568"/>
      <c r="I10" s="568"/>
      <c r="J10" s="568"/>
      <c r="K10" s="568"/>
      <c r="L10" s="568"/>
      <c r="M10" s="568"/>
      <c r="N10" s="213"/>
    </row>
    <row r="11" spans="3:14" ht="15" customHeight="1">
      <c r="C11" s="213"/>
      <c r="D11" s="568"/>
      <c r="E11" s="568"/>
      <c r="F11" s="568"/>
      <c r="G11" s="568"/>
      <c r="H11" s="568"/>
      <c r="I11" s="568"/>
      <c r="J11" s="568"/>
      <c r="K11" s="568"/>
      <c r="L11" s="568"/>
      <c r="M11" s="568"/>
      <c r="N11" s="213"/>
    </row>
    <row r="12" spans="3:14" ht="15" customHeight="1">
      <c r="C12" s="213"/>
      <c r="D12" s="568"/>
      <c r="E12" s="568"/>
      <c r="F12" s="568"/>
      <c r="G12" s="568"/>
      <c r="H12" s="568"/>
      <c r="I12" s="568"/>
      <c r="J12" s="568"/>
      <c r="K12" s="568"/>
      <c r="L12" s="568"/>
      <c r="M12" s="568"/>
      <c r="N12" s="213"/>
    </row>
    <row r="13" spans="3:14" ht="15" customHeight="1">
      <c r="C13" s="213"/>
      <c r="D13" s="568"/>
      <c r="E13" s="568"/>
      <c r="F13" s="568"/>
      <c r="G13" s="568"/>
      <c r="H13" s="568"/>
      <c r="I13" s="568"/>
      <c r="J13" s="568"/>
      <c r="K13" s="568"/>
      <c r="L13" s="568"/>
      <c r="M13" s="568"/>
      <c r="N13" s="213"/>
    </row>
    <row r="14" spans="3:14" ht="15" customHeight="1">
      <c r="C14" s="213"/>
      <c r="D14" s="568"/>
      <c r="E14" s="568"/>
      <c r="F14" s="568"/>
      <c r="G14" s="568"/>
      <c r="H14" s="568"/>
      <c r="I14" s="568"/>
      <c r="J14" s="568"/>
      <c r="K14" s="568"/>
      <c r="L14" s="568"/>
      <c r="M14" s="568"/>
      <c r="N14" s="213"/>
    </row>
    <row r="15" spans="3:14" ht="15" customHeight="1">
      <c r="C15" s="213"/>
      <c r="D15" s="568"/>
      <c r="E15" s="568"/>
      <c r="F15" s="568"/>
      <c r="G15" s="568"/>
      <c r="H15" s="568"/>
      <c r="I15" s="568"/>
      <c r="J15" s="568"/>
      <c r="K15" s="568"/>
      <c r="L15" s="568"/>
      <c r="M15" s="568"/>
      <c r="N15" s="213"/>
    </row>
    <row r="16" spans="3:14" ht="15" customHeight="1">
      <c r="C16" s="213"/>
      <c r="D16" s="568"/>
      <c r="E16" s="568"/>
      <c r="F16" s="568"/>
      <c r="G16" s="568"/>
      <c r="H16" s="568"/>
      <c r="I16" s="568"/>
      <c r="J16" s="568"/>
      <c r="K16" s="568"/>
      <c r="L16" s="568"/>
      <c r="M16" s="568"/>
      <c r="N16" s="213"/>
    </row>
    <row r="17" spans="3:14" ht="15" customHeight="1">
      <c r="C17" s="213"/>
      <c r="D17" s="568"/>
      <c r="E17" s="568"/>
      <c r="F17" s="568"/>
      <c r="G17" s="568"/>
      <c r="H17" s="568"/>
      <c r="I17" s="568"/>
      <c r="J17" s="568"/>
      <c r="K17" s="568"/>
      <c r="L17" s="568"/>
      <c r="M17" s="568"/>
      <c r="N17" s="213"/>
    </row>
    <row r="18" spans="3:14" ht="15" customHeight="1">
      <c r="C18" s="213"/>
      <c r="D18" s="568"/>
      <c r="E18" s="568"/>
      <c r="F18" s="568"/>
      <c r="G18" s="568"/>
      <c r="H18" s="568"/>
      <c r="I18" s="568"/>
      <c r="J18" s="568"/>
      <c r="K18" s="568"/>
      <c r="L18" s="568"/>
      <c r="M18" s="568"/>
      <c r="N18" s="213"/>
    </row>
    <row r="19" spans="3:14" ht="15" customHeight="1">
      <c r="C19" s="213"/>
      <c r="D19" s="568"/>
      <c r="E19" s="568"/>
      <c r="F19" s="568"/>
      <c r="G19" s="568"/>
      <c r="H19" s="568"/>
      <c r="I19" s="568"/>
      <c r="J19" s="568"/>
      <c r="K19" s="568"/>
      <c r="L19" s="568"/>
      <c r="M19" s="568"/>
      <c r="N19" s="213"/>
    </row>
    <row r="20" spans="3:14" ht="15" customHeight="1">
      <c r="C20" s="213"/>
      <c r="D20" s="568"/>
      <c r="E20" s="568"/>
      <c r="F20" s="568"/>
      <c r="G20" s="568"/>
      <c r="H20" s="568"/>
      <c r="I20" s="568"/>
      <c r="J20" s="568"/>
      <c r="K20" s="568"/>
      <c r="L20" s="568"/>
      <c r="M20" s="568"/>
      <c r="N20" s="213"/>
    </row>
    <row r="21" spans="3:14" ht="15" customHeight="1">
      <c r="C21" s="213"/>
      <c r="D21" s="568"/>
      <c r="E21" s="568"/>
      <c r="F21" s="568"/>
      <c r="G21" s="568"/>
      <c r="H21" s="568"/>
      <c r="I21" s="568"/>
      <c r="J21" s="568"/>
      <c r="K21" s="568"/>
      <c r="L21" s="568"/>
      <c r="M21" s="568"/>
      <c r="N21" s="213"/>
    </row>
    <row r="22" spans="3:14" ht="15" customHeight="1">
      <c r="C22" s="213"/>
      <c r="D22" s="568"/>
      <c r="E22" s="568"/>
      <c r="F22" s="568"/>
      <c r="G22" s="568"/>
      <c r="H22" s="568"/>
      <c r="I22" s="568"/>
      <c r="J22" s="568"/>
      <c r="K22" s="568"/>
      <c r="L22" s="568"/>
      <c r="M22" s="568"/>
      <c r="N22" s="213"/>
    </row>
    <row r="23" spans="3:14" ht="15" customHeight="1">
      <c r="C23" s="213"/>
      <c r="D23" s="568"/>
      <c r="E23" s="568"/>
      <c r="F23" s="568"/>
      <c r="G23" s="568"/>
      <c r="H23" s="568"/>
      <c r="I23" s="568"/>
      <c r="J23" s="568"/>
      <c r="K23" s="568"/>
      <c r="L23" s="568"/>
      <c r="M23" s="568"/>
      <c r="N23" s="213"/>
    </row>
    <row r="24" spans="3:14">
      <c r="C24" s="213"/>
      <c r="D24" s="213"/>
      <c r="E24" s="213"/>
      <c r="F24" s="213"/>
      <c r="G24" s="213"/>
      <c r="H24" s="213"/>
      <c r="I24" s="213"/>
      <c r="J24" s="213"/>
      <c r="K24" s="213"/>
      <c r="L24" s="213"/>
      <c r="M24" s="213"/>
      <c r="N24" s="213"/>
    </row>
    <row r="25" spans="3:14" ht="15" customHeight="1">
      <c r="C25" s="213"/>
      <c r="D25" s="569" t="s">
        <v>142</v>
      </c>
      <c r="E25" s="569"/>
      <c r="F25" s="569"/>
      <c r="G25" s="569"/>
      <c r="H25" s="569"/>
      <c r="I25" s="569"/>
      <c r="J25" s="569"/>
      <c r="K25" s="569"/>
      <c r="L25" s="569"/>
      <c r="M25" s="569"/>
      <c r="N25" s="213"/>
    </row>
    <row r="26" spans="3:14" ht="15" customHeight="1">
      <c r="C26" s="213"/>
      <c r="D26" s="569"/>
      <c r="E26" s="569"/>
      <c r="F26" s="569"/>
      <c r="G26" s="569"/>
      <c r="H26" s="569"/>
      <c r="I26" s="569"/>
      <c r="J26" s="569"/>
      <c r="K26" s="569"/>
      <c r="L26" s="569"/>
      <c r="M26" s="569"/>
      <c r="N26" s="213"/>
    </row>
    <row r="27" spans="3:14" ht="15" customHeight="1">
      <c r="C27" s="213"/>
      <c r="D27" s="569"/>
      <c r="E27" s="569"/>
      <c r="F27" s="569"/>
      <c r="G27" s="569"/>
      <c r="H27" s="569"/>
      <c r="I27" s="569"/>
      <c r="J27" s="569"/>
      <c r="K27" s="569"/>
      <c r="L27" s="569"/>
      <c r="M27" s="569"/>
      <c r="N27" s="213"/>
    </row>
    <row r="28" spans="3:14" ht="15" customHeight="1">
      <c r="C28" s="213"/>
      <c r="D28" s="569"/>
      <c r="E28" s="569"/>
      <c r="F28" s="569"/>
      <c r="G28" s="569"/>
      <c r="H28" s="569"/>
      <c r="I28" s="569"/>
      <c r="J28" s="569"/>
      <c r="K28" s="569"/>
      <c r="L28" s="569"/>
      <c r="M28" s="569"/>
      <c r="N28" s="213"/>
    </row>
    <row r="29" spans="3:14" ht="15" customHeight="1">
      <c r="C29" s="213"/>
      <c r="D29" s="222"/>
      <c r="E29" s="222"/>
      <c r="F29" s="222"/>
      <c r="G29" s="222"/>
      <c r="H29" s="222"/>
      <c r="I29" s="222"/>
      <c r="J29" s="222"/>
      <c r="K29" s="222"/>
      <c r="L29" s="222"/>
      <c r="M29" s="222"/>
      <c r="N29" s="213"/>
    </row>
    <row r="30" spans="3:14" ht="18.75">
      <c r="C30" s="213"/>
      <c r="D30" s="222"/>
      <c r="E30" s="223" t="s">
        <v>143</v>
      </c>
      <c r="F30" s="223"/>
      <c r="G30" s="224" t="s">
        <v>144</v>
      </c>
      <c r="J30" s="222"/>
      <c r="K30" s="222"/>
      <c r="L30" s="222"/>
      <c r="M30" s="222"/>
      <c r="N30" s="213"/>
    </row>
    <row r="31" spans="3:14" ht="18.75">
      <c r="C31" s="213"/>
      <c r="D31" s="222"/>
      <c r="E31" s="223" t="s">
        <v>145</v>
      </c>
      <c r="F31" s="223"/>
      <c r="G31" s="225" t="s">
        <v>146</v>
      </c>
      <c r="H31" s="213"/>
      <c r="I31" s="213"/>
      <c r="J31" s="222"/>
      <c r="K31" s="222"/>
      <c r="L31" s="222"/>
      <c r="M31" s="222"/>
      <c r="N31" s="213"/>
    </row>
    <row r="32" spans="3:14" ht="18.75">
      <c r="C32" s="213"/>
      <c r="D32" s="222"/>
      <c r="E32" s="223"/>
      <c r="F32" s="223"/>
      <c r="G32" s="225"/>
      <c r="H32" s="213"/>
      <c r="I32" s="213"/>
      <c r="J32" s="222"/>
      <c r="K32" s="222"/>
      <c r="L32" s="222"/>
      <c r="M32" s="222"/>
      <c r="N32" s="213"/>
    </row>
  </sheetData>
  <sheetProtection algorithmName="SHA-512" hashValue="4WkY8bD14BkjkU81T930PY9gXCIOrMF//zNuwzKGRHiM6gz+Luz0cg5M1lSycxUMYzerxs0Cl89Dm0uaTtF6tA==" saltValue="kRFtRC5v54Sy/KEeJghvEA==" spinCount="100000" sheet="1" objects="1" scenarios="1"/>
  <mergeCells count="2">
    <mergeCell ref="D10:M23"/>
    <mergeCell ref="D25:M28"/>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5352F-6023-489B-8E57-BE44342337DD}">
  <sheetPr codeName="Sheet18">
    <tabColor rgb="FFFFFF00"/>
  </sheetPr>
  <dimension ref="A1:Q60"/>
  <sheetViews>
    <sheetView workbookViewId="0">
      <pane xSplit="8" ySplit="4" topLeftCell="I31" activePane="bottomRight" state="frozen"/>
      <selection activeCell="L29" sqref="L29"/>
      <selection pane="topRight" activeCell="L29" sqref="L29"/>
      <selection pane="bottomLeft" activeCell="L29" sqref="L29"/>
      <selection pane="bottomRight" activeCell="E48" sqref="E48"/>
    </sheetView>
  </sheetViews>
  <sheetFormatPr defaultColWidth="8.85546875" defaultRowHeight="15"/>
  <cols>
    <col min="1" max="1" width="30.42578125" bestFit="1" customWidth="1"/>
    <col min="2" max="2" width="11" customWidth="1"/>
    <col min="3" max="3" width="7.7109375" style="24" bestFit="1" customWidth="1"/>
    <col min="4" max="4" width="2.85546875" customWidth="1"/>
    <col min="5" max="5" width="13.5703125" bestFit="1" customWidth="1"/>
    <col min="6" max="7" width="11" customWidth="1"/>
    <col min="8" max="8" width="11.85546875" bestFit="1" customWidth="1"/>
  </cols>
  <sheetData>
    <row r="1" spans="1:10" ht="19.5" thickBot="1">
      <c r="A1" s="22" t="str">
        <f>+Plan!A1</f>
        <v>Jake's Family Sports Bar &amp; Grill</v>
      </c>
      <c r="C1" s="220">
        <f>+'CF Y3-Year'!C1+1</f>
        <v>2027</v>
      </c>
    </row>
    <row r="2" spans="1:10" ht="15.75" thickBot="1"/>
    <row r="3" spans="1:10" ht="16.5" thickBot="1">
      <c r="A3" s="594" t="s">
        <v>80</v>
      </c>
      <c r="B3" s="595"/>
      <c r="C3" s="596"/>
      <c r="E3" s="69" t="s">
        <v>68</v>
      </c>
      <c r="G3" s="592" t="s">
        <v>72</v>
      </c>
      <c r="H3" s="593"/>
    </row>
    <row r="4" spans="1:10" ht="16.5" thickBot="1">
      <c r="A4" s="76"/>
      <c r="B4" s="77" t="s">
        <v>10</v>
      </c>
      <c r="C4" s="78" t="s">
        <v>69</v>
      </c>
      <c r="E4" s="79" t="s">
        <v>81</v>
      </c>
      <c r="G4" s="80" t="s">
        <v>32</v>
      </c>
      <c r="H4" s="81" t="s">
        <v>69</v>
      </c>
    </row>
    <row r="5" spans="1:10" ht="16.5" thickTop="1" thickBot="1">
      <c r="A5" s="4" t="s">
        <v>3</v>
      </c>
      <c r="B5" s="7">
        <f>+'CF Y3-Year'!B55</f>
        <v>-70820.23703418528</v>
      </c>
      <c r="C5" s="31"/>
      <c r="E5" s="82"/>
      <c r="G5" s="96"/>
      <c r="H5" s="97"/>
    </row>
    <row r="6" spans="1:10" ht="15.75" thickTop="1">
      <c r="A6" s="147" t="str">
        <f>+'CF Y3-Year'!A6</f>
        <v>Meals</v>
      </c>
      <c r="B6" s="183">
        <f>+G6*(1+E6)</f>
        <v>181332</v>
      </c>
      <c r="C6" s="70">
        <f>+'CF Y4-Year'!$B6/$B$11</f>
        <v>0.31718061674008813</v>
      </c>
      <c r="E6" s="71">
        <v>0.2</v>
      </c>
      <c r="G6" s="51">
        <f>+'CF Y3-Year'!B6</f>
        <v>151110</v>
      </c>
      <c r="H6" s="63">
        <f>+G6/$G$11</f>
        <v>0.31718061674008813</v>
      </c>
    </row>
    <row r="7" spans="1:10">
      <c r="A7" s="148" t="str">
        <f>+'CF Y3-Year'!A7</f>
        <v>Appetizers</v>
      </c>
      <c r="B7" s="184">
        <f>+G7*(1+E7)</f>
        <v>151109.99999999997</v>
      </c>
      <c r="C7" s="42">
        <f>+'CF Y4-Year'!$B7/B11</f>
        <v>0.26431718061674003</v>
      </c>
      <c r="E7" s="71">
        <v>0.2</v>
      </c>
      <c r="G7" s="51">
        <f>+'CF Y3-Year'!B7</f>
        <v>125924.99999999999</v>
      </c>
      <c r="H7" s="63">
        <f t="shared" ref="H7:H10" si="0">+G7/$G$11</f>
        <v>0.26431718061674003</v>
      </c>
    </row>
    <row r="8" spans="1:10">
      <c r="A8" s="147" t="str">
        <f>+'CF Y3-Year'!A8</f>
        <v>Beverages</v>
      </c>
      <c r="B8" s="183">
        <f>+G8*(1+E8)</f>
        <v>37777.499999999993</v>
      </c>
      <c r="C8" s="70">
        <f>+'CF Y4-Year'!$B8/$B$11</f>
        <v>6.6079295154185008E-2</v>
      </c>
      <c r="E8" s="71">
        <v>0.2</v>
      </c>
      <c r="G8" s="51">
        <f>+'CF Y3-Year'!B8</f>
        <v>31481.249999999996</v>
      </c>
      <c r="H8" s="63">
        <f t="shared" si="0"/>
        <v>6.6079295154185008E-2</v>
      </c>
    </row>
    <row r="9" spans="1:10">
      <c r="A9" s="148" t="str">
        <f>+'CF Y3-Year'!A9</f>
        <v>Alchohol</v>
      </c>
      <c r="B9" s="184">
        <f>+G9*(1+E9)</f>
        <v>201480</v>
      </c>
      <c r="C9" s="42">
        <f>+'CF Y4-Year'!$B9/B11</f>
        <v>0.3524229074889868</v>
      </c>
      <c r="E9" s="71">
        <v>0.2</v>
      </c>
      <c r="G9" s="51">
        <f>+'CF Y3-Year'!B9</f>
        <v>167900</v>
      </c>
      <c r="H9" s="63">
        <f t="shared" si="0"/>
        <v>0.3524229074889868</v>
      </c>
    </row>
    <row r="10" spans="1:10" ht="15.75" thickBot="1">
      <c r="A10" s="160" t="str">
        <f>+'CF Y3-Year'!A10</f>
        <v>Less: Commission</v>
      </c>
      <c r="B10" s="183">
        <f>+G10*(1+E10)</f>
        <v>0</v>
      </c>
      <c r="C10" s="70">
        <f>+'CF Y4-Year'!$B10/B11</f>
        <v>0</v>
      </c>
      <c r="E10" s="71">
        <v>0.2</v>
      </c>
      <c r="G10" s="51">
        <f>+'CF Y3-Year'!B10</f>
        <v>0</v>
      </c>
      <c r="H10" s="63">
        <f t="shared" si="0"/>
        <v>0</v>
      </c>
    </row>
    <row r="11" spans="1:10" ht="16.5" thickTop="1" thickBot="1">
      <c r="A11" s="188" t="s">
        <v>73</v>
      </c>
      <c r="B11" s="180">
        <f>SUM(B6:B10)</f>
        <v>571699.5</v>
      </c>
      <c r="C11" s="84">
        <f>SUM(C6:C10)</f>
        <v>1</v>
      </c>
      <c r="E11" s="75">
        <f>AVERAGE(E6:E9)</f>
        <v>0.2</v>
      </c>
      <c r="G11" s="52">
        <f>SUM(G6:G10)</f>
        <v>476416.25</v>
      </c>
      <c r="H11" s="85">
        <f>SUM(H6:H10)</f>
        <v>1</v>
      </c>
      <c r="J11" s="14"/>
    </row>
    <row r="12" spans="1:10" ht="16.5" thickTop="1" thickBot="1">
      <c r="A12" s="4"/>
      <c r="B12" s="83"/>
      <c r="C12" s="40"/>
      <c r="E12" s="443" t="s">
        <v>67</v>
      </c>
      <c r="G12" s="30"/>
      <c r="H12" s="49"/>
    </row>
    <row r="13" spans="1:10" ht="15.75" thickTop="1">
      <c r="A13" s="160" t="str">
        <f>+'CF Y3-Year'!$A13</f>
        <v>ADVERTISING AND PROMOTION</v>
      </c>
      <c r="B13" s="183">
        <f t="shared" ref="B13:B38" si="1">+G13*(1+E13)</f>
        <v>0</v>
      </c>
      <c r="C13" s="68">
        <f>+'CF Y4-Year'!$B13/$B$11</f>
        <v>0</v>
      </c>
      <c r="E13" s="71">
        <v>0.2</v>
      </c>
      <c r="G13" s="51">
        <f>+'CF Y3-Year'!$B13</f>
        <v>0</v>
      </c>
      <c r="H13" s="63">
        <f t="shared" ref="H13:H38" si="2">+G13/$G$11</f>
        <v>0</v>
      </c>
    </row>
    <row r="14" spans="1:10">
      <c r="A14" s="158" t="str">
        <f>+'CF Y3-Year'!$A14</f>
        <v>AUTO EXPENSE</v>
      </c>
      <c r="B14" s="184">
        <f t="shared" si="1"/>
        <v>0</v>
      </c>
      <c r="C14" s="42">
        <f>+'CF Y4-Year'!$B14/$B$11</f>
        <v>0</v>
      </c>
      <c r="E14" s="71">
        <v>0.2</v>
      </c>
      <c r="G14" s="51">
        <f>+'CF Y3-Year'!$B14</f>
        <v>0</v>
      </c>
      <c r="H14" s="63">
        <f t="shared" si="2"/>
        <v>0</v>
      </c>
    </row>
    <row r="15" spans="1:10">
      <c r="A15" s="160" t="str">
        <f>+'CF Y3-Year'!$A15</f>
        <v>BANK SERVICE CHARGES</v>
      </c>
      <c r="B15" s="183">
        <f t="shared" si="1"/>
        <v>0</v>
      </c>
      <c r="C15" s="70">
        <f>+'CF Y4-Year'!$B15/$B$11</f>
        <v>0</v>
      </c>
      <c r="E15" s="71">
        <v>0.2</v>
      </c>
      <c r="G15" s="51">
        <f>+'CF Y3-Year'!$B15</f>
        <v>0</v>
      </c>
      <c r="H15" s="63">
        <f t="shared" si="2"/>
        <v>0</v>
      </c>
    </row>
    <row r="16" spans="1:10">
      <c r="A16" s="158" t="str">
        <f>+'CF Y3-Year'!$A16</f>
        <v>CONTINUING EDUCATION</v>
      </c>
      <c r="B16" s="184">
        <f t="shared" si="1"/>
        <v>0</v>
      </c>
      <c r="C16" s="42">
        <f>+'CF Y4-Year'!$B16/$B$11</f>
        <v>0</v>
      </c>
      <c r="E16" s="71">
        <v>0.2</v>
      </c>
      <c r="G16" s="51">
        <f>+'CF Y3-Year'!$B16</f>
        <v>0</v>
      </c>
      <c r="H16" s="63">
        <f t="shared" si="2"/>
        <v>0</v>
      </c>
    </row>
    <row r="17" spans="1:8">
      <c r="A17" s="160" t="str">
        <f>+'CF Y3-Year'!$A17</f>
        <v>COST OF GOODS</v>
      </c>
      <c r="B17" s="183">
        <f t="shared" si="1"/>
        <v>184737.22187500002</v>
      </c>
      <c r="C17" s="70">
        <f>+'CF Y4-Year'!$B17/$B$11</f>
        <v>0.32313693098384733</v>
      </c>
      <c r="E17" s="71">
        <v>0.2</v>
      </c>
      <c r="G17" s="51">
        <f>+'CF Y3-Year'!$B17</f>
        <v>153947.68489583334</v>
      </c>
      <c r="H17" s="63">
        <f t="shared" si="2"/>
        <v>0.32313693098384733</v>
      </c>
    </row>
    <row r="18" spans="1:8">
      <c r="A18" s="158" t="str">
        <f>+'CF Y3-Year'!$A18</f>
        <v>CREDIT CARD FEES</v>
      </c>
      <c r="B18" s="184">
        <f t="shared" si="1"/>
        <v>0</v>
      </c>
      <c r="C18" s="42">
        <f>+'CF Y4-Year'!$B18/$B$11</f>
        <v>0</v>
      </c>
      <c r="E18" s="71">
        <v>0.2</v>
      </c>
      <c r="G18" s="51">
        <f>+'CF Y3-Year'!$B18</f>
        <v>0</v>
      </c>
      <c r="H18" s="63">
        <f t="shared" si="2"/>
        <v>0</v>
      </c>
    </row>
    <row r="19" spans="1:8">
      <c r="A19" s="160" t="str">
        <f>+'CF Y3-Year'!$A19</f>
        <v>DUES AND SUBSCRIPTIONS</v>
      </c>
      <c r="B19" s="183">
        <f t="shared" si="1"/>
        <v>0</v>
      </c>
      <c r="C19" s="70">
        <f>+'CF Y4-Year'!$B19/$B$11</f>
        <v>0</v>
      </c>
      <c r="E19" s="71">
        <v>0.2</v>
      </c>
      <c r="G19" s="51">
        <f>+'CF Y3-Year'!$B19</f>
        <v>0</v>
      </c>
      <c r="H19" s="63">
        <f t="shared" si="2"/>
        <v>0</v>
      </c>
    </row>
    <row r="20" spans="1:8">
      <c r="A20" s="158" t="str">
        <f>+'CF Y3-Year'!$A20</f>
        <v>FREIGHT CHARGES</v>
      </c>
      <c r="B20" s="184">
        <f t="shared" si="1"/>
        <v>0</v>
      </c>
      <c r="C20" s="42">
        <f>+'CF Y4-Year'!$B20/$B$11</f>
        <v>0</v>
      </c>
      <c r="E20" s="71">
        <v>0.2</v>
      </c>
      <c r="G20" s="51">
        <f>+'CF Y3-Year'!$B20</f>
        <v>0</v>
      </c>
      <c r="H20" s="63">
        <f t="shared" si="2"/>
        <v>0</v>
      </c>
    </row>
    <row r="21" spans="1:8">
      <c r="A21" s="160" t="str">
        <f>+'CF Y3-Year'!$A21</f>
        <v>GIFTS</v>
      </c>
      <c r="B21" s="183">
        <f t="shared" si="1"/>
        <v>0</v>
      </c>
      <c r="C21" s="70">
        <f>+'CF Y4-Year'!$B21/$B$11</f>
        <v>0</v>
      </c>
      <c r="E21" s="71">
        <v>0.2</v>
      </c>
      <c r="G21" s="51">
        <f>+'CF Y3-Year'!$B21</f>
        <v>0</v>
      </c>
      <c r="H21" s="63">
        <f t="shared" si="2"/>
        <v>0</v>
      </c>
    </row>
    <row r="22" spans="1:8">
      <c r="A22" s="158" t="str">
        <f>+'CF Y3-Year'!$A22</f>
        <v>INTEREST EXPENSE</v>
      </c>
      <c r="B22" s="184">
        <f t="shared" si="1"/>
        <v>10745.915068493139</v>
      </c>
      <c r="C22" s="42">
        <f>+'CF Y4-Year'!$B22/$B$11</f>
        <v>1.8796439507981273E-2</v>
      </c>
      <c r="E22" s="71">
        <v>0.2</v>
      </c>
      <c r="G22" s="51">
        <f>+'CF Y3-Year'!$B22</f>
        <v>8954.9292237442824</v>
      </c>
      <c r="H22" s="63">
        <f t="shared" si="2"/>
        <v>1.879643950798127E-2</v>
      </c>
    </row>
    <row r="23" spans="1:8">
      <c r="A23" s="160" t="str">
        <f>+'CF Y3-Year'!$A23</f>
        <v>INSURANCE</v>
      </c>
      <c r="B23" s="183">
        <f t="shared" si="1"/>
        <v>0</v>
      </c>
      <c r="C23" s="70">
        <f>+'CF Y4-Year'!$B23/$B$11</f>
        <v>0</v>
      </c>
      <c r="E23" s="71">
        <v>0.2</v>
      </c>
      <c r="G23" s="51">
        <f>+'CF Y3-Year'!$B23</f>
        <v>0</v>
      </c>
      <c r="H23" s="63">
        <f t="shared" si="2"/>
        <v>0</v>
      </c>
    </row>
    <row r="24" spans="1:8">
      <c r="A24" s="158" t="str">
        <f>+'CF Y3-Year'!$A24</f>
        <v>INTERNET COMMUNICATIONS</v>
      </c>
      <c r="B24" s="184">
        <f t="shared" si="1"/>
        <v>8279.9999999999982</v>
      </c>
      <c r="C24" s="42">
        <f>+'CF Y4-Year'!$B24/$B$11</f>
        <v>1.4483133184478907E-2</v>
      </c>
      <c r="E24" s="71">
        <v>0.2</v>
      </c>
      <c r="G24" s="51">
        <f>+'CF Y3-Year'!$B24</f>
        <v>6899.9999999999991</v>
      </c>
      <c r="H24" s="63">
        <f t="shared" si="2"/>
        <v>1.4483133184478907E-2</v>
      </c>
    </row>
    <row r="25" spans="1:8">
      <c r="A25" s="160" t="str">
        <f>+'CF Y3-Year'!$A25</f>
        <v>LICENSE AND FEES</v>
      </c>
      <c r="B25" s="183">
        <f t="shared" si="1"/>
        <v>0</v>
      </c>
      <c r="C25" s="70">
        <f>+'CF Y4-Year'!$B25/$B$11</f>
        <v>0</v>
      </c>
      <c r="E25" s="71">
        <v>0.2</v>
      </c>
      <c r="G25" s="51">
        <f>+'CF Y3-Year'!$B25</f>
        <v>0</v>
      </c>
      <c r="H25" s="63">
        <f t="shared" si="2"/>
        <v>0</v>
      </c>
    </row>
    <row r="26" spans="1:8">
      <c r="A26" s="158" t="str">
        <f>+'CF Y3-Year'!$A26</f>
        <v>MARKETING</v>
      </c>
      <c r="B26" s="184">
        <f t="shared" si="1"/>
        <v>16559.999999999996</v>
      </c>
      <c r="C26" s="42">
        <f>+'CF Y4-Year'!$B26/$B$11</f>
        <v>2.8966266368957813E-2</v>
      </c>
      <c r="E26" s="71">
        <v>0.2</v>
      </c>
      <c r="G26" s="51">
        <f>+'CF Y3-Year'!$B26</f>
        <v>13799.999999999998</v>
      </c>
      <c r="H26" s="63">
        <f t="shared" si="2"/>
        <v>2.8966266368957813E-2</v>
      </c>
    </row>
    <row r="27" spans="1:8">
      <c r="A27" s="160" t="str">
        <f>+'CF Y3-Year'!$A27</f>
        <v>MEALS &amp; ENTERTAINMENT</v>
      </c>
      <c r="B27" s="183">
        <f t="shared" si="1"/>
        <v>0</v>
      </c>
      <c r="C27" s="70">
        <f>+'CF Y4-Year'!$B27/$B$11</f>
        <v>0</v>
      </c>
      <c r="E27" s="71">
        <v>0.2</v>
      </c>
      <c r="G27" s="51">
        <f>+'CF Y3-Year'!$B27</f>
        <v>0</v>
      </c>
      <c r="H27" s="63">
        <f t="shared" si="2"/>
        <v>0</v>
      </c>
    </row>
    <row r="28" spans="1:8">
      <c r="A28" s="158" t="str">
        <f>+'CF Y3-Year'!$A28</f>
        <v>MISCELLANEOUS</v>
      </c>
      <c r="B28" s="184">
        <f t="shared" si="1"/>
        <v>0</v>
      </c>
      <c r="C28" s="42">
        <f>+'CF Y4-Year'!$B28/$B$11</f>
        <v>0</v>
      </c>
      <c r="E28" s="71">
        <v>0.2</v>
      </c>
      <c r="G28" s="51">
        <f>+'CF Y3-Year'!$B28</f>
        <v>0</v>
      </c>
      <c r="H28" s="63">
        <f t="shared" si="2"/>
        <v>0</v>
      </c>
    </row>
    <row r="29" spans="1:8">
      <c r="A29" s="160" t="str">
        <f>+'CF Y3-Year'!$A29</f>
        <v>OFFICE SUPPLIES</v>
      </c>
      <c r="B29" s="183">
        <f t="shared" si="1"/>
        <v>0</v>
      </c>
      <c r="C29" s="70">
        <f>+'CF Y4-Year'!$B29/$B$11</f>
        <v>0</v>
      </c>
      <c r="E29" s="71">
        <v>0.2</v>
      </c>
      <c r="G29" s="51">
        <f>+'CF Y3-Year'!$B29</f>
        <v>0</v>
      </c>
      <c r="H29" s="63">
        <f t="shared" si="2"/>
        <v>0</v>
      </c>
    </row>
    <row r="30" spans="1:8">
      <c r="A30" s="158" t="str">
        <f>+'CF Y3-Year'!$A30</f>
        <v>POSTAGE AND DELIVERY</v>
      </c>
      <c r="B30" s="184">
        <f t="shared" si="1"/>
        <v>0</v>
      </c>
      <c r="C30" s="42">
        <f>+'CF Y4-Year'!$B30/$B$11</f>
        <v>0</v>
      </c>
      <c r="E30" s="71">
        <v>0.2</v>
      </c>
      <c r="G30" s="51">
        <f>+'CF Y3-Year'!$B30</f>
        <v>0</v>
      </c>
      <c r="H30" s="63">
        <f t="shared" si="2"/>
        <v>0</v>
      </c>
    </row>
    <row r="31" spans="1:8">
      <c r="A31" s="160" t="str">
        <f>+'CF Y3-Year'!$A31</f>
        <v>PROFESSIONAL FEES</v>
      </c>
      <c r="B31" s="183">
        <f t="shared" si="1"/>
        <v>3450</v>
      </c>
      <c r="C31" s="70">
        <f>+'CF Y4-Year'!$B31/$B$11</f>
        <v>6.0346388268662119E-3</v>
      </c>
      <c r="E31" s="71">
        <v>0.2</v>
      </c>
      <c r="G31" s="51">
        <f>+'CF Y3-Year'!$B31</f>
        <v>2875</v>
      </c>
      <c r="H31" s="63">
        <f t="shared" si="2"/>
        <v>6.0346388268662119E-3</v>
      </c>
    </row>
    <row r="32" spans="1:8">
      <c r="A32" s="158" t="str">
        <f>+'CF Y3-Year'!$A32</f>
        <v>REFERENCE MATERIALS</v>
      </c>
      <c r="B32" s="184">
        <f t="shared" si="1"/>
        <v>0</v>
      </c>
      <c r="C32" s="42">
        <f>+'CF Y4-Year'!$B32/$B$11</f>
        <v>0</v>
      </c>
      <c r="E32" s="71">
        <v>0.2</v>
      </c>
      <c r="G32" s="51">
        <f>+'CF Y3-Year'!$B32</f>
        <v>0</v>
      </c>
      <c r="H32" s="63">
        <f t="shared" si="2"/>
        <v>0</v>
      </c>
    </row>
    <row r="33" spans="1:17">
      <c r="A33" s="160" t="str">
        <f>+'CF Y3-Year'!$A33</f>
        <v>RENT</v>
      </c>
      <c r="B33" s="183">
        <f t="shared" si="1"/>
        <v>66239.999999999985</v>
      </c>
      <c r="C33" s="70">
        <f>+'CF Y4-Year'!$B33/$B$11</f>
        <v>0.11586506547583125</v>
      </c>
      <c r="E33" s="71">
        <v>0.2</v>
      </c>
      <c r="G33" s="51">
        <f>+'CF Y3-Year'!$B33</f>
        <v>55199.999999999993</v>
      </c>
      <c r="H33" s="63">
        <f t="shared" si="2"/>
        <v>0.11586506547583125</v>
      </c>
    </row>
    <row r="34" spans="1:17">
      <c r="A34" s="158" t="str">
        <f>+'CF Y3-Year'!$A34</f>
        <v>REPAIRS &amp; MAINTENANCE</v>
      </c>
      <c r="B34" s="184">
        <f t="shared" si="1"/>
        <v>0</v>
      </c>
      <c r="C34" s="42">
        <f>+'CF Y4-Year'!$B34/$B$11</f>
        <v>0</v>
      </c>
      <c r="E34" s="71">
        <v>0.2</v>
      </c>
      <c r="G34" s="51">
        <f>+'CF Y3-Year'!$B34</f>
        <v>0</v>
      </c>
      <c r="H34" s="63">
        <f t="shared" si="2"/>
        <v>0</v>
      </c>
    </row>
    <row r="35" spans="1:17">
      <c r="A35" s="160" t="str">
        <f>+'CF Y3-Year'!$A35</f>
        <v>SALARIES, WAGES, AND TAXES</v>
      </c>
      <c r="B35" s="183">
        <f t="shared" si="1"/>
        <v>265256.57148473995</v>
      </c>
      <c r="C35" s="70">
        <f>+'CF Y4-Year'!$B35/$B$11</f>
        <v>0.46397901604731145</v>
      </c>
      <c r="E35" s="71">
        <v>0.2</v>
      </c>
      <c r="G35" s="51">
        <f>+'CF Y3-Year'!$B35</f>
        <v>221047.14290394995</v>
      </c>
      <c r="H35" s="63">
        <f t="shared" si="2"/>
        <v>0.46397901604731145</v>
      </c>
    </row>
    <row r="36" spans="1:17">
      <c r="A36" s="158" t="str">
        <f>+'CF Y3-Year'!$A36</f>
        <v>SUPPLIES</v>
      </c>
      <c r="B36" s="184">
        <f t="shared" si="1"/>
        <v>0</v>
      </c>
      <c r="C36" s="42">
        <f>+'CF Y4-Year'!$B36/$B$11</f>
        <v>0</v>
      </c>
      <c r="E36" s="71">
        <v>0.2</v>
      </c>
      <c r="G36" s="51">
        <f>+'CF Y3-Year'!$B36</f>
        <v>0</v>
      </c>
      <c r="H36" s="63">
        <f t="shared" si="2"/>
        <v>0</v>
      </c>
    </row>
    <row r="37" spans="1:17">
      <c r="A37" s="160" t="str">
        <f>+'CF Y3-Year'!$A37</f>
        <v>TRAVEL</v>
      </c>
      <c r="B37" s="183">
        <f t="shared" si="1"/>
        <v>0</v>
      </c>
      <c r="C37" s="70">
        <f>+'CF Y4-Year'!$B37/$B$11</f>
        <v>0</v>
      </c>
      <c r="E37" s="71">
        <v>0.2</v>
      </c>
      <c r="G37" s="51">
        <f>+'CF Y3-Year'!$B37</f>
        <v>0</v>
      </c>
      <c r="H37" s="63">
        <f t="shared" si="2"/>
        <v>0</v>
      </c>
    </row>
    <row r="38" spans="1:17" ht="15.75" thickBot="1">
      <c r="A38" s="158">
        <f>+'CF Y3-Year'!$A38</f>
        <v>0</v>
      </c>
      <c r="B38" s="185">
        <f t="shared" si="1"/>
        <v>0</v>
      </c>
      <c r="C38" s="87">
        <f>+'CF Y4-Year'!$B38/$B$11</f>
        <v>0</v>
      </c>
      <c r="E38" s="71">
        <v>0.2</v>
      </c>
      <c r="G38" s="51">
        <f>+'CF Y3-Year'!$B38</f>
        <v>0</v>
      </c>
      <c r="H38" s="64">
        <f t="shared" si="2"/>
        <v>0</v>
      </c>
    </row>
    <row r="39" spans="1:17" ht="16.5" thickTop="1" thickBot="1">
      <c r="A39" s="186" t="s">
        <v>1</v>
      </c>
      <c r="B39" s="187">
        <f>SUM(B13:B38)</f>
        <v>555269.70842823316</v>
      </c>
      <c r="C39" s="86">
        <f>SUM(C13:C38)</f>
        <v>0.97126149039527432</v>
      </c>
      <c r="E39" s="74" t="s">
        <v>31</v>
      </c>
      <c r="G39" s="53">
        <f>SUM(G13:G38)</f>
        <v>462724.75702352758</v>
      </c>
      <c r="H39" s="66">
        <f>SUM(H13:H38)</f>
        <v>0.97126149039527432</v>
      </c>
    </row>
    <row r="40" spans="1:17" ht="16.5" thickTop="1" thickBot="1">
      <c r="A40" s="1"/>
      <c r="B40" s="3"/>
      <c r="C40" s="40"/>
      <c r="E40" s="67"/>
      <c r="G40" s="58"/>
    </row>
    <row r="41" spans="1:17" s="2" customFormat="1" ht="16.5" thickTop="1" thickBot="1">
      <c r="A41" s="5" t="s">
        <v>11</v>
      </c>
      <c r="B41" s="13">
        <f>B11-B39</f>
        <v>16429.791571766837</v>
      </c>
      <c r="C41" s="45">
        <f>+B41/B11</f>
        <v>2.8738509604725623E-2</v>
      </c>
      <c r="D41"/>
      <c r="E41" s="75" t="s">
        <v>31</v>
      </c>
      <c r="F41"/>
      <c r="G41" s="59">
        <f>G11-G39</f>
        <v>13691.492976472422</v>
      </c>
      <c r="H41" s="65">
        <f>+G41/G11</f>
        <v>2.8738509604725744E-2</v>
      </c>
      <c r="I41"/>
      <c r="J41"/>
      <c r="K41"/>
      <c r="L41"/>
      <c r="M41"/>
      <c r="N41"/>
      <c r="O41"/>
      <c r="P41"/>
      <c r="Q41"/>
    </row>
    <row r="42" spans="1:17" s="2" customFormat="1" ht="15.75" thickTop="1">
      <c r="A42" s="1"/>
      <c r="B42" s="3"/>
      <c r="C42" s="24"/>
      <c r="D42"/>
      <c r="E42" s="39"/>
      <c r="F42"/>
      <c r="G42" s="50"/>
      <c r="H42" s="3"/>
      <c r="I42" s="3"/>
      <c r="J42" s="3"/>
      <c r="K42" s="3"/>
      <c r="L42" s="3"/>
      <c r="M42" s="3"/>
      <c r="N42" s="3"/>
      <c r="O42" s="3"/>
      <c r="P42" s="3"/>
    </row>
    <row r="43" spans="1:17">
      <c r="A43" s="190" t="s">
        <v>4</v>
      </c>
      <c r="B43" s="181">
        <f>+B5+B41</f>
        <v>-54390.445462418444</v>
      </c>
      <c r="E43" s="54"/>
      <c r="G43" s="54"/>
    </row>
    <row r="44" spans="1:17">
      <c r="A44" s="174"/>
      <c r="B44" s="6"/>
      <c r="E44" s="72"/>
      <c r="G44" s="55"/>
    </row>
    <row r="45" spans="1:17">
      <c r="A45" s="173" t="str">
        <f>+'CF Y1-Monthly'!$C45</f>
        <v>DEBT SERVICE</v>
      </c>
      <c r="B45" s="182">
        <f>+E45</f>
        <v>-30000.00120000001</v>
      </c>
      <c r="E45" s="127">
        <f>+G45</f>
        <v>-30000.00120000001</v>
      </c>
      <c r="G45" s="60">
        <f>+'CF Y3-Year'!$B45</f>
        <v>-30000.00120000001</v>
      </c>
    </row>
    <row r="46" spans="1:17">
      <c r="A46" s="191"/>
      <c r="B46" s="8"/>
      <c r="E46" s="71"/>
      <c r="G46" s="55"/>
    </row>
    <row r="47" spans="1:17">
      <c r="A47" s="173" t="str">
        <f>+'CF Y1-Monthly'!$C47</f>
        <v>WORKING CAPITAL (WC)</v>
      </c>
      <c r="B47" s="182">
        <f>+E47</f>
        <v>20000</v>
      </c>
      <c r="E47" s="73">
        <v>20000</v>
      </c>
      <c r="G47" s="60">
        <f>+'CF Y3-Year'!$B47</f>
        <v>20000</v>
      </c>
    </row>
    <row r="48" spans="1:17">
      <c r="A48" s="191"/>
      <c r="B48" s="88"/>
      <c r="E48" s="71"/>
      <c r="G48" s="55"/>
    </row>
    <row r="49" spans="1:7">
      <c r="A49" s="173" t="str">
        <f>+'CF Y1-Monthly'!$C49</f>
        <v>CAPITAL EXPENDITURES</v>
      </c>
      <c r="B49" s="182">
        <f>+E49</f>
        <v>0</v>
      </c>
      <c r="E49" s="73">
        <v>0</v>
      </c>
      <c r="G49" s="60">
        <f>+'CF Y3-Year'!$B49</f>
        <v>0</v>
      </c>
    </row>
    <row r="50" spans="1:7">
      <c r="A50" s="191"/>
      <c r="B50" s="88"/>
      <c r="E50" s="71"/>
      <c r="G50" s="55"/>
    </row>
    <row r="51" spans="1:7">
      <c r="A51" s="171" t="str">
        <f>+'CF Y1-Monthly'!$C51</f>
        <v>CAPITAL CONTRIBUTIONS</v>
      </c>
      <c r="B51" s="182">
        <f>+E51</f>
        <v>0</v>
      </c>
      <c r="E51" s="73">
        <v>0</v>
      </c>
      <c r="G51" s="60">
        <f>+'CF Y3-Year'!$B51</f>
        <v>0</v>
      </c>
    </row>
    <row r="52" spans="1:7">
      <c r="A52" s="191"/>
      <c r="B52" s="88"/>
      <c r="E52" s="71"/>
      <c r="G52" s="56"/>
    </row>
    <row r="53" spans="1:7">
      <c r="A53" s="173" t="str">
        <f>+'CF Y1-Monthly'!$C53</f>
        <v>DISTRIBUTIONS</v>
      </c>
      <c r="B53" s="182">
        <f>+E53</f>
        <v>0</v>
      </c>
      <c r="E53" s="73">
        <v>0</v>
      </c>
      <c r="G53" s="60">
        <f>+'CF Y3-Year'!$B53</f>
        <v>0</v>
      </c>
    </row>
    <row r="54" spans="1:7">
      <c r="A54" s="174"/>
      <c r="B54" s="89"/>
      <c r="E54" s="71"/>
      <c r="G54" s="55"/>
    </row>
    <row r="55" spans="1:7">
      <c r="A55" s="192" t="s">
        <v>2</v>
      </c>
      <c r="B55" s="189">
        <f>B43+SUM(B45:B53)</f>
        <v>-64390.446662418457</v>
      </c>
      <c r="E55" s="61"/>
      <c r="G55" s="61"/>
    </row>
    <row r="57" spans="1:7">
      <c r="B57" s="14"/>
      <c r="C57" s="92"/>
      <c r="E57" s="382" t="s">
        <v>200</v>
      </c>
    </row>
    <row r="58" spans="1:7">
      <c r="A58" t="s">
        <v>349</v>
      </c>
      <c r="B58" s="441">
        <f>+B11</f>
        <v>571699.5</v>
      </c>
      <c r="C58" s="442" t="s">
        <v>81</v>
      </c>
      <c r="E58" s="366">
        <f>+E59+(E59*B60)</f>
        <v>62578.985507246376</v>
      </c>
    </row>
    <row r="59" spans="1:7">
      <c r="B59" s="441">
        <f>+G11</f>
        <v>476416.25</v>
      </c>
      <c r="C59" s="442" t="s">
        <v>71</v>
      </c>
      <c r="E59" s="441">
        <f>+'CF Y3-Year'!E58</f>
        <v>53639.130434782608</v>
      </c>
    </row>
    <row r="60" spans="1:7">
      <c r="A60" s="336" t="s">
        <v>351</v>
      </c>
      <c r="B60" s="24">
        <f>+(B58-B59)/B58</f>
        <v>0.16666666666666666</v>
      </c>
      <c r="C60" s="92"/>
    </row>
  </sheetData>
  <mergeCells count="2">
    <mergeCell ref="A3:C3"/>
    <mergeCell ref="G3:H3"/>
  </mergeCells>
  <pageMargins left="0.7" right="0.7" top="0.25" bottom="0.25" header="0.3" footer="0.3"/>
  <pageSetup scale="7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78B7-505B-4B2C-B3B1-CABDE8125227}">
  <sheetPr codeName="Sheet19">
    <tabColor rgb="FFFFFF00"/>
  </sheetPr>
  <dimension ref="A1:Q60"/>
  <sheetViews>
    <sheetView workbookViewId="0">
      <pane xSplit="8" ySplit="4" topLeftCell="I34" activePane="bottomRight" state="frozen"/>
      <selection activeCell="K51" sqref="K51:O51"/>
      <selection pane="topRight" activeCell="K51" sqref="K51:O51"/>
      <selection pane="bottomLeft" activeCell="K51" sqref="K51:O51"/>
      <selection pane="bottomRight" activeCell="E48" sqref="E48"/>
    </sheetView>
  </sheetViews>
  <sheetFormatPr defaultColWidth="8.85546875" defaultRowHeight="15"/>
  <cols>
    <col min="1" max="1" width="30.42578125" bestFit="1" customWidth="1"/>
    <col min="2" max="2" width="11" customWidth="1"/>
    <col min="3" max="3" width="11.85546875" style="24" bestFit="1" customWidth="1"/>
    <col min="4" max="4" width="2.85546875" customWidth="1"/>
    <col min="5" max="5" width="13.5703125" bestFit="1" customWidth="1"/>
    <col min="6" max="6" width="5" customWidth="1"/>
    <col min="7" max="7" width="11" customWidth="1"/>
    <col min="8" max="8" width="11.85546875" bestFit="1" customWidth="1"/>
  </cols>
  <sheetData>
    <row r="1" spans="1:10" ht="19.5" thickBot="1">
      <c r="A1" s="22" t="str">
        <f>+Plan!A1</f>
        <v>Jake's Family Sports Bar &amp; Grill</v>
      </c>
      <c r="C1" s="220">
        <f>+'CF Y4-Year'!C1+1</f>
        <v>2028</v>
      </c>
    </row>
    <row r="2" spans="1:10" ht="15.75" thickBot="1"/>
    <row r="3" spans="1:10" ht="16.5" thickBot="1">
      <c r="A3" s="594" t="s">
        <v>82</v>
      </c>
      <c r="B3" s="595"/>
      <c r="C3" s="596"/>
      <c r="E3" s="69" t="s">
        <v>68</v>
      </c>
      <c r="G3" s="592" t="s">
        <v>80</v>
      </c>
      <c r="H3" s="593"/>
    </row>
    <row r="4" spans="1:10" ht="16.5" thickBot="1">
      <c r="A4" s="76"/>
      <c r="B4" s="77" t="s">
        <v>10</v>
      </c>
      <c r="C4" s="78" t="s">
        <v>69</v>
      </c>
      <c r="E4" s="79" t="s">
        <v>83</v>
      </c>
      <c r="G4" s="80" t="s">
        <v>32</v>
      </c>
      <c r="H4" s="81" t="s">
        <v>69</v>
      </c>
    </row>
    <row r="5" spans="1:10" ht="16.5" thickTop="1" thickBot="1">
      <c r="A5" s="4" t="s">
        <v>3</v>
      </c>
      <c r="B5" s="7">
        <f>+'CF Y4-Year'!B55</f>
        <v>-64390.446662418457</v>
      </c>
      <c r="C5" s="31"/>
      <c r="E5" s="82"/>
      <c r="G5" s="96"/>
      <c r="H5" s="97"/>
    </row>
    <row r="6" spans="1:10" ht="15.75" thickTop="1">
      <c r="A6" s="147" t="str">
        <f>+'CF Y4-Year'!$A6</f>
        <v>Meals</v>
      </c>
      <c r="B6" s="183">
        <f>+G6*(1+E6)</f>
        <v>217598.4</v>
      </c>
      <c r="C6" s="70">
        <f>+'CF Y5-Year'!$B6/$B$11</f>
        <v>0.31718061674008813</v>
      </c>
      <c r="E6" s="71">
        <v>0.2</v>
      </c>
      <c r="G6" s="51">
        <f>+'CF Y4-Year'!$B6</f>
        <v>181332</v>
      </c>
      <c r="H6" s="63">
        <f>+G6/$G$11</f>
        <v>0.31718061674008813</v>
      </c>
    </row>
    <row r="7" spans="1:10">
      <c r="A7" s="148" t="str">
        <f>+'CF Y4-Year'!$A7</f>
        <v>Appetizers</v>
      </c>
      <c r="B7" s="184">
        <f>+G7*(1+E7)</f>
        <v>181331.99999999997</v>
      </c>
      <c r="C7" s="42">
        <f>+'CF Y5-Year'!$B7/B11</f>
        <v>0.26431718061674009</v>
      </c>
      <c r="E7" s="71">
        <v>0.2</v>
      </c>
      <c r="G7" s="51">
        <f>+'CF Y4-Year'!$B7</f>
        <v>151109.99999999997</v>
      </c>
      <c r="H7" s="63">
        <f t="shared" ref="H7:H10" si="0">+G7/$G$11</f>
        <v>0.26431718061674003</v>
      </c>
    </row>
    <row r="8" spans="1:10">
      <c r="A8" s="147" t="str">
        <f>+'CF Y4-Year'!$A8</f>
        <v>Beverages</v>
      </c>
      <c r="B8" s="183">
        <f>+G8*(1+E8)</f>
        <v>45332.999999999993</v>
      </c>
      <c r="C8" s="70">
        <f>+'CF Y5-Year'!$B8/$B$11</f>
        <v>6.6079295154185022E-2</v>
      </c>
      <c r="E8" s="71">
        <v>0.2</v>
      </c>
      <c r="G8" s="51">
        <f>+'CF Y4-Year'!$B8</f>
        <v>37777.499999999993</v>
      </c>
      <c r="H8" s="63">
        <f t="shared" si="0"/>
        <v>6.6079295154185008E-2</v>
      </c>
    </row>
    <row r="9" spans="1:10">
      <c r="A9" s="148" t="str">
        <f>+'CF Y4-Year'!$A9</f>
        <v>Alchohol</v>
      </c>
      <c r="B9" s="184">
        <f>+G9*(1+E9)</f>
        <v>241776</v>
      </c>
      <c r="C9" s="42">
        <f>+'CF Y5-Year'!$B9/B11</f>
        <v>0.35242290748898686</v>
      </c>
      <c r="E9" s="71">
        <v>0.2</v>
      </c>
      <c r="G9" s="51">
        <f>+'CF Y4-Year'!$B9</f>
        <v>201480</v>
      </c>
      <c r="H9" s="63">
        <f t="shared" si="0"/>
        <v>0.3524229074889868</v>
      </c>
    </row>
    <row r="10" spans="1:10" ht="15.75" thickBot="1">
      <c r="A10" s="160" t="str">
        <f>+'CF Y4-Year'!$A10</f>
        <v>Less: Commission</v>
      </c>
      <c r="B10" s="183">
        <f>+G10*(1+E10)</f>
        <v>0</v>
      </c>
      <c r="C10" s="70">
        <f>+'CF Y5-Year'!$B10/B11</f>
        <v>0</v>
      </c>
      <c r="E10" s="71">
        <v>0.2</v>
      </c>
      <c r="G10" s="51">
        <f>+'CF Y4-Year'!$B10</f>
        <v>0</v>
      </c>
      <c r="H10" s="63">
        <f t="shared" si="0"/>
        <v>0</v>
      </c>
    </row>
    <row r="11" spans="1:10" ht="16.5" thickTop="1" thickBot="1">
      <c r="A11" s="188" t="s">
        <v>73</v>
      </c>
      <c r="B11" s="180">
        <f>SUM(B6:B10)</f>
        <v>686039.39999999991</v>
      </c>
      <c r="C11" s="84">
        <f>SUM(C6:C10)</f>
        <v>1</v>
      </c>
      <c r="E11" s="75">
        <f>AVERAGE(E6:E9)</f>
        <v>0.2</v>
      </c>
      <c r="G11" s="52">
        <f>SUM(G6:G10)</f>
        <v>571699.5</v>
      </c>
      <c r="H11" s="85">
        <f>SUM(H6:H10)</f>
        <v>1</v>
      </c>
      <c r="J11" s="14"/>
    </row>
    <row r="12" spans="1:10" ht="16.5" thickTop="1" thickBot="1">
      <c r="A12" s="2"/>
      <c r="B12" s="83"/>
      <c r="C12" s="40"/>
      <c r="E12" s="443" t="s">
        <v>67</v>
      </c>
      <c r="G12" s="30"/>
      <c r="H12" s="49"/>
    </row>
    <row r="13" spans="1:10" ht="15.75" thickTop="1">
      <c r="A13" s="136" t="str">
        <f>+'CF Y4-Year'!$A13</f>
        <v>ADVERTISING AND PROMOTION</v>
      </c>
      <c r="B13" s="183">
        <f t="shared" ref="B13:B38" si="1">+G13*(1+E13)</f>
        <v>0</v>
      </c>
      <c r="C13" s="68">
        <f>+'CF Y5-Year'!$B13/$B$11</f>
        <v>0</v>
      </c>
      <c r="E13" s="71">
        <v>0.2</v>
      </c>
      <c r="G13" s="51">
        <f>+'CF Y4-Year'!$B13</f>
        <v>0</v>
      </c>
      <c r="H13" s="63">
        <f t="shared" ref="H13:H38" si="2">+G13/$G$11</f>
        <v>0</v>
      </c>
    </row>
    <row r="14" spans="1:10">
      <c r="A14" s="140" t="str">
        <f>+'CF Y4-Year'!$A14</f>
        <v>AUTO EXPENSE</v>
      </c>
      <c r="B14" s="184">
        <f t="shared" si="1"/>
        <v>0</v>
      </c>
      <c r="C14" s="42">
        <f>+'CF Y5-Year'!$B14/$B$11</f>
        <v>0</v>
      </c>
      <c r="E14" s="71">
        <v>0.2</v>
      </c>
      <c r="G14" s="51">
        <f>+'CF Y4-Year'!$B14</f>
        <v>0</v>
      </c>
      <c r="H14" s="63">
        <f t="shared" si="2"/>
        <v>0</v>
      </c>
    </row>
    <row r="15" spans="1:10">
      <c r="A15" s="144" t="str">
        <f>+'CF Y4-Year'!$A15</f>
        <v>BANK SERVICE CHARGES</v>
      </c>
      <c r="B15" s="183">
        <f t="shared" si="1"/>
        <v>0</v>
      </c>
      <c r="C15" s="70">
        <f>+'CF Y5-Year'!$B15/$B$11</f>
        <v>0</v>
      </c>
      <c r="E15" s="71">
        <v>0.2</v>
      </c>
      <c r="G15" s="51">
        <f>+'CF Y4-Year'!$B15</f>
        <v>0</v>
      </c>
      <c r="H15" s="63">
        <f t="shared" si="2"/>
        <v>0</v>
      </c>
    </row>
    <row r="16" spans="1:10">
      <c r="A16" s="140" t="str">
        <f>+'CF Y4-Year'!$A16</f>
        <v>CONTINUING EDUCATION</v>
      </c>
      <c r="B16" s="184">
        <f t="shared" si="1"/>
        <v>0</v>
      </c>
      <c r="C16" s="42">
        <f>+'CF Y5-Year'!$B16/$B$11</f>
        <v>0</v>
      </c>
      <c r="E16" s="71">
        <v>0.2</v>
      </c>
      <c r="G16" s="51">
        <f>+'CF Y4-Year'!$B16</f>
        <v>0</v>
      </c>
      <c r="H16" s="63">
        <f t="shared" si="2"/>
        <v>0</v>
      </c>
    </row>
    <row r="17" spans="1:8">
      <c r="A17" s="144" t="str">
        <f>+'CF Y4-Year'!$A17</f>
        <v>COST OF GOODS</v>
      </c>
      <c r="B17" s="183">
        <f t="shared" si="1"/>
        <v>221684.66625000001</v>
      </c>
      <c r="C17" s="70">
        <f>+'CF Y5-Year'!$B17/$B$11</f>
        <v>0.32313693098384733</v>
      </c>
      <c r="E17" s="71">
        <v>0.2</v>
      </c>
      <c r="G17" s="51">
        <f>+'CF Y4-Year'!$B17</f>
        <v>184737.22187500002</v>
      </c>
      <c r="H17" s="63">
        <f t="shared" si="2"/>
        <v>0.32313693098384733</v>
      </c>
    </row>
    <row r="18" spans="1:8">
      <c r="A18" s="140" t="str">
        <f>+'CF Y4-Year'!$A18</f>
        <v>CREDIT CARD FEES</v>
      </c>
      <c r="B18" s="184">
        <f t="shared" si="1"/>
        <v>0</v>
      </c>
      <c r="C18" s="42">
        <f>+'CF Y5-Year'!$B18/$B$11</f>
        <v>0</v>
      </c>
      <c r="E18" s="71">
        <v>0.2</v>
      </c>
      <c r="G18" s="51">
        <f>+'CF Y4-Year'!$B18</f>
        <v>0</v>
      </c>
      <c r="H18" s="63">
        <f t="shared" si="2"/>
        <v>0</v>
      </c>
    </row>
    <row r="19" spans="1:8">
      <c r="A19" s="144" t="str">
        <f>+'CF Y4-Year'!$A19</f>
        <v>DUES AND SUBSCRIPTIONS</v>
      </c>
      <c r="B19" s="183">
        <f t="shared" si="1"/>
        <v>0</v>
      </c>
      <c r="C19" s="70">
        <f>+'CF Y5-Year'!$B19/$B$11</f>
        <v>0</v>
      </c>
      <c r="E19" s="71">
        <v>0.2</v>
      </c>
      <c r="G19" s="51">
        <f>+'CF Y4-Year'!$B19</f>
        <v>0</v>
      </c>
      <c r="H19" s="63">
        <f t="shared" si="2"/>
        <v>0</v>
      </c>
    </row>
    <row r="20" spans="1:8">
      <c r="A20" s="140" t="str">
        <f>+'CF Y4-Year'!$A20</f>
        <v>FREIGHT CHARGES</v>
      </c>
      <c r="B20" s="184">
        <f t="shared" si="1"/>
        <v>0</v>
      </c>
      <c r="C20" s="42">
        <f>+'CF Y5-Year'!$B20/$B$11</f>
        <v>0</v>
      </c>
      <c r="E20" s="71">
        <v>0.2</v>
      </c>
      <c r="G20" s="51">
        <f>+'CF Y4-Year'!$B20</f>
        <v>0</v>
      </c>
      <c r="H20" s="63">
        <f t="shared" si="2"/>
        <v>0</v>
      </c>
    </row>
    <row r="21" spans="1:8">
      <c r="A21" s="144" t="str">
        <f>+'CF Y4-Year'!$A21</f>
        <v>GIFTS</v>
      </c>
      <c r="B21" s="183">
        <f t="shared" si="1"/>
        <v>0</v>
      </c>
      <c r="C21" s="70">
        <f>+'CF Y5-Year'!$B21/$B$11</f>
        <v>0</v>
      </c>
      <c r="E21" s="71">
        <v>0.2</v>
      </c>
      <c r="G21" s="51">
        <f>+'CF Y4-Year'!$B21</f>
        <v>0</v>
      </c>
      <c r="H21" s="63">
        <f t="shared" si="2"/>
        <v>0</v>
      </c>
    </row>
    <row r="22" spans="1:8">
      <c r="A22" s="140" t="str">
        <f>+'CF Y4-Year'!$A22</f>
        <v>INTEREST EXPENSE</v>
      </c>
      <c r="B22" s="184">
        <f t="shared" si="1"/>
        <v>12895.098082191767</v>
      </c>
      <c r="C22" s="42">
        <f>+'CF Y5-Year'!$B22/$B$11</f>
        <v>1.8796439507981277E-2</v>
      </c>
      <c r="E22" s="71">
        <v>0.2</v>
      </c>
      <c r="G22" s="51">
        <f>+'CF Y4-Year'!$B22</f>
        <v>10745.915068493139</v>
      </c>
      <c r="H22" s="63">
        <f t="shared" si="2"/>
        <v>1.8796439507981273E-2</v>
      </c>
    </row>
    <row r="23" spans="1:8">
      <c r="A23" s="144" t="str">
        <f>+'CF Y4-Year'!$A23</f>
        <v>INSURANCE</v>
      </c>
      <c r="B23" s="183">
        <f t="shared" si="1"/>
        <v>0</v>
      </c>
      <c r="C23" s="70">
        <f>+'CF Y5-Year'!$B23/$B$11</f>
        <v>0</v>
      </c>
      <c r="E23" s="71">
        <v>0.2</v>
      </c>
      <c r="G23" s="51">
        <f>+'CF Y4-Year'!$B23</f>
        <v>0</v>
      </c>
      <c r="H23" s="63">
        <f t="shared" si="2"/>
        <v>0</v>
      </c>
    </row>
    <row r="24" spans="1:8">
      <c r="A24" s="140" t="str">
        <f>+'CF Y4-Year'!$A24</f>
        <v>INTERNET COMMUNICATIONS</v>
      </c>
      <c r="B24" s="184">
        <f t="shared" si="1"/>
        <v>9935.9999999999982</v>
      </c>
      <c r="C24" s="42">
        <f>+'CF Y5-Year'!$B24/$B$11</f>
        <v>1.4483133184478908E-2</v>
      </c>
      <c r="E24" s="71">
        <v>0.2</v>
      </c>
      <c r="G24" s="51">
        <f>+'CF Y4-Year'!$B24</f>
        <v>8279.9999999999982</v>
      </c>
      <c r="H24" s="63">
        <f t="shared" si="2"/>
        <v>1.4483133184478907E-2</v>
      </c>
    </row>
    <row r="25" spans="1:8">
      <c r="A25" s="144" t="str">
        <f>+'CF Y4-Year'!$A25</f>
        <v>LICENSE AND FEES</v>
      </c>
      <c r="B25" s="183">
        <f t="shared" si="1"/>
        <v>0</v>
      </c>
      <c r="C25" s="70">
        <f>+'CF Y5-Year'!$B25/$B$11</f>
        <v>0</v>
      </c>
      <c r="E25" s="71">
        <v>0.2</v>
      </c>
      <c r="G25" s="51">
        <f>+'CF Y4-Year'!$B25</f>
        <v>0</v>
      </c>
      <c r="H25" s="63">
        <f t="shared" si="2"/>
        <v>0</v>
      </c>
    </row>
    <row r="26" spans="1:8">
      <c r="A26" s="140" t="str">
        <f>+'CF Y4-Year'!$A26</f>
        <v>MARKETING</v>
      </c>
      <c r="B26" s="184">
        <f t="shared" si="1"/>
        <v>19871.999999999996</v>
      </c>
      <c r="C26" s="42">
        <f>+'CF Y5-Year'!$B26/$B$11</f>
        <v>2.8966266368957817E-2</v>
      </c>
      <c r="E26" s="71">
        <v>0.2</v>
      </c>
      <c r="G26" s="51">
        <f>+'CF Y4-Year'!$B26</f>
        <v>16559.999999999996</v>
      </c>
      <c r="H26" s="63">
        <f t="shared" si="2"/>
        <v>2.8966266368957813E-2</v>
      </c>
    </row>
    <row r="27" spans="1:8">
      <c r="A27" s="144" t="str">
        <f>+'CF Y4-Year'!$A27</f>
        <v>MEALS &amp; ENTERTAINMENT</v>
      </c>
      <c r="B27" s="183">
        <f t="shared" si="1"/>
        <v>0</v>
      </c>
      <c r="C27" s="70">
        <f>+'CF Y5-Year'!$B27/$B$11</f>
        <v>0</v>
      </c>
      <c r="E27" s="71">
        <v>0.2</v>
      </c>
      <c r="G27" s="51">
        <f>+'CF Y4-Year'!$B27</f>
        <v>0</v>
      </c>
      <c r="H27" s="63">
        <f t="shared" si="2"/>
        <v>0</v>
      </c>
    </row>
    <row r="28" spans="1:8">
      <c r="A28" s="140" t="str">
        <f>+'CF Y4-Year'!$A28</f>
        <v>MISCELLANEOUS</v>
      </c>
      <c r="B28" s="184">
        <f t="shared" si="1"/>
        <v>0</v>
      </c>
      <c r="C28" s="42">
        <f>+'CF Y5-Year'!$B28/$B$11</f>
        <v>0</v>
      </c>
      <c r="E28" s="71">
        <v>0.2</v>
      </c>
      <c r="G28" s="51">
        <f>+'CF Y4-Year'!$B28</f>
        <v>0</v>
      </c>
      <c r="H28" s="63">
        <f t="shared" si="2"/>
        <v>0</v>
      </c>
    </row>
    <row r="29" spans="1:8">
      <c r="A29" s="144" t="str">
        <f>+'CF Y4-Year'!$A29</f>
        <v>OFFICE SUPPLIES</v>
      </c>
      <c r="B29" s="183">
        <f t="shared" si="1"/>
        <v>0</v>
      </c>
      <c r="C29" s="70">
        <f>+'CF Y5-Year'!$B29/$B$11</f>
        <v>0</v>
      </c>
      <c r="E29" s="71">
        <v>0.2</v>
      </c>
      <c r="G29" s="51">
        <f>+'CF Y4-Year'!$B29</f>
        <v>0</v>
      </c>
      <c r="H29" s="63">
        <f t="shared" si="2"/>
        <v>0</v>
      </c>
    </row>
    <row r="30" spans="1:8">
      <c r="A30" s="140" t="str">
        <f>+'CF Y4-Year'!$A30</f>
        <v>POSTAGE AND DELIVERY</v>
      </c>
      <c r="B30" s="184">
        <f t="shared" si="1"/>
        <v>0</v>
      </c>
      <c r="C30" s="42">
        <f>+'CF Y5-Year'!$B30/$B$11</f>
        <v>0</v>
      </c>
      <c r="E30" s="71">
        <v>0.2</v>
      </c>
      <c r="G30" s="51">
        <f>+'CF Y4-Year'!$B30</f>
        <v>0</v>
      </c>
      <c r="H30" s="63">
        <f t="shared" si="2"/>
        <v>0</v>
      </c>
    </row>
    <row r="31" spans="1:8">
      <c r="A31" s="144" t="str">
        <f>+'CF Y4-Year'!$A31</f>
        <v>PROFESSIONAL FEES</v>
      </c>
      <c r="B31" s="183">
        <f t="shared" si="1"/>
        <v>4140</v>
      </c>
      <c r="C31" s="70">
        <f>+'CF Y5-Year'!$B31/$B$11</f>
        <v>6.0346388268662128E-3</v>
      </c>
      <c r="E31" s="71">
        <v>0.2</v>
      </c>
      <c r="G31" s="51">
        <f>+'CF Y4-Year'!$B31</f>
        <v>3450</v>
      </c>
      <c r="H31" s="63">
        <f t="shared" si="2"/>
        <v>6.0346388268662119E-3</v>
      </c>
    </row>
    <row r="32" spans="1:8">
      <c r="A32" s="140" t="str">
        <f>+'CF Y4-Year'!$A32</f>
        <v>REFERENCE MATERIALS</v>
      </c>
      <c r="B32" s="184">
        <f t="shared" si="1"/>
        <v>0</v>
      </c>
      <c r="C32" s="42">
        <f>+'CF Y5-Year'!$B32/$B$11</f>
        <v>0</v>
      </c>
      <c r="E32" s="71">
        <v>0.2</v>
      </c>
      <c r="G32" s="51">
        <f>+'CF Y4-Year'!$B32</f>
        <v>0</v>
      </c>
      <c r="H32" s="63">
        <f t="shared" si="2"/>
        <v>0</v>
      </c>
    </row>
    <row r="33" spans="1:17">
      <c r="A33" s="144" t="str">
        <f>+'CF Y4-Year'!$A33</f>
        <v>RENT</v>
      </c>
      <c r="B33" s="183">
        <f t="shared" si="1"/>
        <v>79487.999999999985</v>
      </c>
      <c r="C33" s="70">
        <f>+'CF Y5-Year'!$B33/$B$11</f>
        <v>0.11586506547583127</v>
      </c>
      <c r="E33" s="71">
        <v>0.2</v>
      </c>
      <c r="G33" s="51">
        <f>+'CF Y4-Year'!$B33</f>
        <v>66239.999999999985</v>
      </c>
      <c r="H33" s="63">
        <f t="shared" si="2"/>
        <v>0.11586506547583125</v>
      </c>
    </row>
    <row r="34" spans="1:17">
      <c r="A34" s="140" t="str">
        <f>+'CF Y4-Year'!$A34</f>
        <v>REPAIRS &amp; MAINTENANCE</v>
      </c>
      <c r="B34" s="184">
        <f t="shared" si="1"/>
        <v>0</v>
      </c>
      <c r="C34" s="42">
        <f>+'CF Y5-Year'!$B34/$B$11</f>
        <v>0</v>
      </c>
      <c r="E34" s="71">
        <v>0.2</v>
      </c>
      <c r="G34" s="51">
        <f>+'CF Y4-Year'!$B34</f>
        <v>0</v>
      </c>
      <c r="H34" s="63">
        <f t="shared" si="2"/>
        <v>0</v>
      </c>
    </row>
    <row r="35" spans="1:17">
      <c r="A35" s="144" t="str">
        <f>+'CF Y4-Year'!$A35</f>
        <v>SALARIES, WAGES, AND TAXES</v>
      </c>
      <c r="B35" s="183">
        <f t="shared" si="1"/>
        <v>318307.88578168792</v>
      </c>
      <c r="C35" s="70">
        <f>+'CF Y5-Year'!$B35/$B$11</f>
        <v>0.46397901604731151</v>
      </c>
      <c r="E35" s="71">
        <v>0.2</v>
      </c>
      <c r="G35" s="51">
        <f>+'CF Y4-Year'!$B35</f>
        <v>265256.57148473995</v>
      </c>
      <c r="H35" s="63">
        <f t="shared" si="2"/>
        <v>0.46397901604731145</v>
      </c>
    </row>
    <row r="36" spans="1:17">
      <c r="A36" s="140" t="str">
        <f>+'CF Y4-Year'!$A36</f>
        <v>SUPPLIES</v>
      </c>
      <c r="B36" s="184">
        <f t="shared" si="1"/>
        <v>0</v>
      </c>
      <c r="C36" s="42">
        <f>+'CF Y5-Year'!$B36/$B$11</f>
        <v>0</v>
      </c>
      <c r="E36" s="71">
        <v>0.2</v>
      </c>
      <c r="G36" s="51">
        <f>+'CF Y4-Year'!$B36</f>
        <v>0</v>
      </c>
      <c r="H36" s="63">
        <f t="shared" si="2"/>
        <v>0</v>
      </c>
    </row>
    <row r="37" spans="1:17">
      <c r="A37" s="144" t="str">
        <f>+'CF Y4-Year'!$A37</f>
        <v>TRAVEL</v>
      </c>
      <c r="B37" s="183">
        <f t="shared" si="1"/>
        <v>0</v>
      </c>
      <c r="C37" s="70">
        <f>+'CF Y5-Year'!$B37/$B$11</f>
        <v>0</v>
      </c>
      <c r="E37" s="71">
        <v>0.2</v>
      </c>
      <c r="G37" s="51">
        <f>+'CF Y4-Year'!$B37</f>
        <v>0</v>
      </c>
      <c r="H37" s="63">
        <f t="shared" si="2"/>
        <v>0</v>
      </c>
    </row>
    <row r="38" spans="1:17" ht="15.75" thickBot="1">
      <c r="A38" s="140">
        <f>+'CF Y4-Year'!$A38</f>
        <v>0</v>
      </c>
      <c r="B38" s="185">
        <f t="shared" si="1"/>
        <v>0</v>
      </c>
      <c r="C38" s="87">
        <f>+'CF Y5-Year'!$B38/$B$11</f>
        <v>0</v>
      </c>
      <c r="E38" s="71">
        <v>0.2</v>
      </c>
      <c r="G38" s="51">
        <f>+'CF Y4-Year'!$B38</f>
        <v>0</v>
      </c>
      <c r="H38" s="64">
        <f t="shared" si="2"/>
        <v>0</v>
      </c>
    </row>
    <row r="39" spans="1:17" ht="16.5" thickTop="1" thickBot="1">
      <c r="A39" s="186" t="s">
        <v>1</v>
      </c>
      <c r="B39" s="187">
        <f>SUM(B13:B38)</f>
        <v>666323.6501138797</v>
      </c>
      <c r="C39" s="86">
        <f>SUM(C13:C38)</f>
        <v>0.97126149039527432</v>
      </c>
      <c r="E39" s="74" t="s">
        <v>31</v>
      </c>
      <c r="G39" s="53">
        <f>SUM(G13:G38)</f>
        <v>555269.70842823316</v>
      </c>
      <c r="H39" s="66">
        <f>SUM(H13:H38)</f>
        <v>0.97126149039527432</v>
      </c>
    </row>
    <row r="40" spans="1:17" ht="16.5" thickTop="1" thickBot="1">
      <c r="A40" s="1"/>
      <c r="B40" s="3"/>
      <c r="C40" s="40"/>
      <c r="E40" s="67"/>
      <c r="G40" s="58"/>
    </row>
    <row r="41" spans="1:17" s="2" customFormat="1" ht="16.5" thickTop="1" thickBot="1">
      <c r="A41" s="5" t="s">
        <v>11</v>
      </c>
      <c r="B41" s="13">
        <f>B11-B39</f>
        <v>19715.749886120204</v>
      </c>
      <c r="C41" s="45">
        <f>+B41/B11</f>
        <v>2.8738509604725626E-2</v>
      </c>
      <c r="D41"/>
      <c r="E41" s="75" t="s">
        <v>31</v>
      </c>
      <c r="F41"/>
      <c r="G41" s="59">
        <f>G11-G39</f>
        <v>16429.791571766837</v>
      </c>
      <c r="H41" s="65">
        <f>+G41/G11</f>
        <v>2.8738509604725623E-2</v>
      </c>
      <c r="I41"/>
      <c r="J41"/>
      <c r="K41"/>
      <c r="L41"/>
      <c r="M41"/>
      <c r="N41"/>
      <c r="O41"/>
      <c r="P41"/>
      <c r="Q41"/>
    </row>
    <row r="42" spans="1:17" s="2" customFormat="1" ht="15.75" thickTop="1">
      <c r="A42" s="1"/>
      <c r="B42" s="3"/>
      <c r="C42" s="24"/>
      <c r="D42"/>
      <c r="E42" s="39"/>
      <c r="F42"/>
      <c r="G42" s="50"/>
      <c r="H42" s="3"/>
      <c r="I42" s="3"/>
      <c r="J42" s="3"/>
      <c r="K42" s="3"/>
      <c r="L42" s="3"/>
      <c r="M42" s="3"/>
      <c r="N42" s="3"/>
      <c r="O42" s="3"/>
      <c r="P42" s="3"/>
    </row>
    <row r="43" spans="1:17">
      <c r="A43" s="190" t="s">
        <v>4</v>
      </c>
      <c r="B43" s="181">
        <f>+B5+B41</f>
        <v>-44674.696776298253</v>
      </c>
      <c r="E43" s="54"/>
      <c r="G43" s="54"/>
    </row>
    <row r="44" spans="1:17">
      <c r="A44" s="174"/>
      <c r="B44" s="6"/>
      <c r="E44" s="72"/>
      <c r="G44" s="55"/>
    </row>
    <row r="45" spans="1:17">
      <c r="A45" s="173" t="str">
        <f>+'CF Y1-Monthly'!$C45</f>
        <v>DEBT SERVICE</v>
      </c>
      <c r="B45" s="182">
        <f>+E45</f>
        <v>-30000.00120000001</v>
      </c>
      <c r="E45" s="127">
        <f>+G45</f>
        <v>-30000.00120000001</v>
      </c>
      <c r="G45" s="60">
        <f>+'CF Y4-Year'!$B45</f>
        <v>-30000.00120000001</v>
      </c>
    </row>
    <row r="46" spans="1:17">
      <c r="A46" s="191"/>
      <c r="B46" s="8"/>
      <c r="E46" s="71"/>
      <c r="G46" s="55"/>
    </row>
    <row r="47" spans="1:17">
      <c r="A47" s="173" t="str">
        <f>+'CF Y1-Monthly'!$C47</f>
        <v>WORKING CAPITAL (WC)</v>
      </c>
      <c r="B47" s="182">
        <f>+E47</f>
        <v>20000</v>
      </c>
      <c r="E47" s="73">
        <v>20000</v>
      </c>
      <c r="G47" s="60">
        <f>+'CF Y4-Year'!$B47</f>
        <v>20000</v>
      </c>
    </row>
    <row r="48" spans="1:17">
      <c r="A48" s="191"/>
      <c r="B48" s="88"/>
      <c r="E48" s="71"/>
      <c r="G48" s="55"/>
    </row>
    <row r="49" spans="1:7">
      <c r="A49" s="173" t="str">
        <f>+'CF Y1-Monthly'!$C49</f>
        <v>CAPITAL EXPENDITURES</v>
      </c>
      <c r="B49" s="182">
        <f>+E49</f>
        <v>0</v>
      </c>
      <c r="E49" s="73">
        <v>0</v>
      </c>
      <c r="G49" s="60">
        <f>+'CF Y4-Year'!$B49</f>
        <v>0</v>
      </c>
    </row>
    <row r="50" spans="1:7">
      <c r="A50" s="191"/>
      <c r="B50" s="88"/>
      <c r="E50" s="71"/>
      <c r="G50" s="55"/>
    </row>
    <row r="51" spans="1:7">
      <c r="A51" s="173" t="str">
        <f>+'CF Y1-Monthly'!$C51</f>
        <v>CAPITAL CONTRIBUTIONS</v>
      </c>
      <c r="B51" s="182">
        <f>+E51</f>
        <v>0</v>
      </c>
      <c r="E51" s="73">
        <v>0</v>
      </c>
      <c r="G51" s="60">
        <f>+'CF Y4-Year'!$B51</f>
        <v>0</v>
      </c>
    </row>
    <row r="52" spans="1:7">
      <c r="A52" s="191"/>
      <c r="B52" s="88"/>
      <c r="E52" s="71"/>
      <c r="G52" s="56"/>
    </row>
    <row r="53" spans="1:7">
      <c r="A53" s="173" t="str">
        <f>+'CF Y1-Monthly'!$C53</f>
        <v>DISTRIBUTIONS</v>
      </c>
      <c r="B53" s="182">
        <f>+E53</f>
        <v>0</v>
      </c>
      <c r="E53" s="73">
        <v>0</v>
      </c>
      <c r="G53" s="60">
        <f>+'CF Y4-Year'!$B53</f>
        <v>0</v>
      </c>
    </row>
    <row r="54" spans="1:7">
      <c r="A54" s="174"/>
      <c r="B54" s="89"/>
      <c r="E54" s="71"/>
      <c r="G54" s="55"/>
    </row>
    <row r="55" spans="1:7">
      <c r="A55" s="192" t="s">
        <v>2</v>
      </c>
      <c r="B55" s="189">
        <f>B43+SUM(B45:B53)</f>
        <v>-54674.697976298266</v>
      </c>
      <c r="E55" s="61"/>
      <c r="G55" s="61"/>
    </row>
    <row r="57" spans="1:7">
      <c r="B57" s="14"/>
      <c r="C57" s="92"/>
      <c r="E57" s="382" t="s">
        <v>200</v>
      </c>
    </row>
    <row r="58" spans="1:7">
      <c r="A58" t="s">
        <v>349</v>
      </c>
      <c r="B58" s="441">
        <f>+B11</f>
        <v>686039.39999999991</v>
      </c>
      <c r="C58" s="442" t="s">
        <v>83</v>
      </c>
      <c r="E58" s="366">
        <f>+E59+(E59*B60)</f>
        <v>73008.816425120764</v>
      </c>
    </row>
    <row r="59" spans="1:7">
      <c r="B59" s="441">
        <f>+G11</f>
        <v>571699.5</v>
      </c>
      <c r="C59" s="442" t="s">
        <v>81</v>
      </c>
      <c r="E59" s="441">
        <f>+'CF Y4-Year'!E58</f>
        <v>62578.985507246376</v>
      </c>
    </row>
    <row r="60" spans="1:7">
      <c r="A60" s="336" t="s">
        <v>351</v>
      </c>
      <c r="B60" s="24">
        <f>+(B58-B59)/B58</f>
        <v>0.16666666666666655</v>
      </c>
      <c r="C60" s="92"/>
    </row>
  </sheetData>
  <mergeCells count="2">
    <mergeCell ref="A3:C3"/>
    <mergeCell ref="G3:H3"/>
  </mergeCells>
  <pageMargins left="0.7" right="0.7" top="0.25" bottom="0.25" header="0.3" footer="0.3"/>
  <pageSetup scale="7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4AD1-9500-4554-8B65-31A926739732}">
  <sheetPr codeName="Sheet8">
    <tabColor rgb="FF00B0F0"/>
    <pageSetUpPr fitToPage="1"/>
  </sheetPr>
  <dimension ref="A1:T1000"/>
  <sheetViews>
    <sheetView zoomScaleNormal="100" workbookViewId="0">
      <pane xSplit="5" ySplit="4" topLeftCell="F5" activePane="bottomRight" state="frozen"/>
      <selection activeCell="Q25" sqref="Q25"/>
      <selection pane="topRight" activeCell="Q25" sqref="Q25"/>
      <selection pane="bottomLeft" activeCell="Q25" sqref="Q25"/>
      <selection pane="bottomRight" activeCell="N12" sqref="N12"/>
    </sheetView>
  </sheetViews>
  <sheetFormatPr defaultColWidth="14.42578125" defaultRowHeight="15"/>
  <cols>
    <col min="1" max="1" width="7" style="14" customWidth="1"/>
    <col min="2" max="2" width="27.140625" style="14" customWidth="1"/>
    <col min="3" max="3" width="14.42578125" style="14"/>
    <col min="4" max="4" width="3.5703125" style="14" customWidth="1"/>
    <col min="5" max="5" width="14.42578125" style="14"/>
    <col min="6" max="6" width="4" style="14" customWidth="1"/>
    <col min="7" max="16384" width="14.42578125" style="14"/>
  </cols>
  <sheetData>
    <row r="1" spans="1:20" ht="23.25">
      <c r="B1" s="597" t="s">
        <v>115</v>
      </c>
      <c r="C1" s="597"/>
      <c r="D1" s="597"/>
      <c r="E1" s="597"/>
    </row>
    <row r="2" spans="1:20" ht="23.25">
      <c r="B2" s="598" t="s">
        <v>95</v>
      </c>
      <c r="C2" s="598"/>
      <c r="D2" s="598"/>
      <c r="E2" s="598"/>
    </row>
    <row r="4" spans="1:20" ht="19.5" thickBot="1">
      <c r="A4" s="15" t="s">
        <v>26</v>
      </c>
      <c r="B4" s="112" t="str">
        <f>+Plan!A1</f>
        <v>Jake's Family Sports Bar &amp; Grill</v>
      </c>
      <c r="C4" s="19"/>
      <c r="D4" s="19"/>
      <c r="E4" s="326" t="s">
        <v>225</v>
      </c>
      <c r="F4" s="98"/>
      <c r="G4" s="98"/>
      <c r="H4" s="98"/>
      <c r="I4" s="98"/>
      <c r="J4" s="98"/>
      <c r="K4" s="98"/>
      <c r="L4" s="98"/>
      <c r="M4" s="98"/>
      <c r="N4" s="98"/>
      <c r="O4" s="98"/>
      <c r="P4" s="98"/>
      <c r="Q4" s="98"/>
      <c r="R4" s="98"/>
      <c r="S4" s="98"/>
      <c r="T4" s="98"/>
    </row>
    <row r="5" spans="1:20">
      <c r="F5" s="29"/>
      <c r="G5" s="29"/>
      <c r="H5" s="29"/>
      <c r="I5" s="29"/>
      <c r="J5" s="29"/>
      <c r="K5" s="29"/>
      <c r="L5" s="29"/>
      <c r="M5" s="98"/>
      <c r="N5" s="98"/>
      <c r="O5" s="98"/>
      <c r="P5" s="98"/>
      <c r="Q5" s="98"/>
      <c r="R5" s="98"/>
      <c r="S5" s="98"/>
      <c r="T5" s="98"/>
    </row>
    <row r="6" spans="1:20">
      <c r="A6" s="193"/>
      <c r="B6" s="23" t="s">
        <v>86</v>
      </c>
      <c r="D6" s="23"/>
      <c r="F6" s="29"/>
      <c r="G6" s="29"/>
      <c r="H6" s="29"/>
      <c r="I6" s="29"/>
      <c r="J6" s="29"/>
      <c r="K6" s="29"/>
      <c r="L6" s="29"/>
      <c r="M6" s="98"/>
      <c r="N6" s="98"/>
      <c r="O6" s="98"/>
      <c r="P6" s="98"/>
      <c r="Q6" s="98"/>
      <c r="R6" s="98"/>
      <c r="S6" s="98"/>
      <c r="T6" s="98"/>
    </row>
    <row r="7" spans="1:20" ht="16.5" thickBot="1">
      <c r="B7" s="98"/>
      <c r="C7" s="98"/>
      <c r="D7" s="98"/>
      <c r="E7" s="481">
        <v>12</v>
      </c>
      <c r="F7" s="29"/>
      <c r="G7" s="599" t="s">
        <v>427</v>
      </c>
      <c r="H7" s="599"/>
      <c r="I7" s="599"/>
      <c r="J7" s="599"/>
      <c r="K7" s="29"/>
      <c r="L7" s="29"/>
      <c r="M7" s="98"/>
      <c r="N7" s="98"/>
      <c r="O7" s="98"/>
      <c r="P7" s="98"/>
      <c r="Q7" s="98"/>
      <c r="R7" s="98"/>
      <c r="S7" s="98"/>
      <c r="T7" s="98"/>
    </row>
    <row r="8" spans="1:20" ht="16.5" thickBot="1">
      <c r="B8" s="99" t="s">
        <v>87</v>
      </c>
      <c r="C8" s="99" t="s">
        <v>88</v>
      </c>
      <c r="D8" s="100"/>
      <c r="E8" s="99" t="s">
        <v>89</v>
      </c>
      <c r="F8" s="29"/>
      <c r="G8" s="479" t="s">
        <v>192</v>
      </c>
      <c r="H8" s="479" t="s">
        <v>193</v>
      </c>
      <c r="I8" s="479" t="s">
        <v>426</v>
      </c>
      <c r="J8" s="479" t="s">
        <v>53</v>
      </c>
      <c r="K8" s="29"/>
      <c r="L8" s="29"/>
      <c r="M8" s="98"/>
      <c r="N8" s="98"/>
      <c r="O8" s="98"/>
      <c r="P8" s="98"/>
      <c r="Q8" s="98"/>
      <c r="R8" s="98"/>
      <c r="S8" s="98"/>
      <c r="T8" s="98"/>
    </row>
    <row r="9" spans="1:20" ht="15.75">
      <c r="B9" s="101"/>
      <c r="C9" s="102"/>
      <c r="D9" s="102"/>
      <c r="E9" s="102"/>
      <c r="F9" s="29"/>
      <c r="G9" s="29"/>
      <c r="H9" s="29"/>
      <c r="I9" s="29"/>
      <c r="J9" s="29"/>
      <c r="K9" s="29"/>
      <c r="L9" s="29"/>
      <c r="M9" s="98"/>
      <c r="N9" s="98"/>
      <c r="O9" s="98"/>
      <c r="P9" s="98"/>
      <c r="Q9" s="98"/>
      <c r="R9" s="98"/>
      <c r="S9" s="98"/>
      <c r="T9" s="98"/>
    </row>
    <row r="10" spans="1:20">
      <c r="B10" s="103" t="s">
        <v>90</v>
      </c>
      <c r="C10" s="104"/>
      <c r="D10" s="104"/>
      <c r="E10" s="104"/>
      <c r="F10" s="29"/>
      <c r="G10" s="29"/>
      <c r="H10" s="29"/>
      <c r="I10" s="29"/>
      <c r="J10" s="29"/>
      <c r="K10" s="29"/>
      <c r="L10" s="29"/>
      <c r="M10" s="98"/>
      <c r="N10" s="98"/>
      <c r="O10" s="98"/>
      <c r="P10" s="98"/>
      <c r="Q10" s="98"/>
      <c r="R10" s="98"/>
      <c r="S10" s="98"/>
      <c r="T10" s="98"/>
    </row>
    <row r="11" spans="1:20">
      <c r="B11" s="23" t="s">
        <v>113</v>
      </c>
      <c r="C11" s="319">
        <f>+J11</f>
        <v>3000</v>
      </c>
      <c r="D11" s="16"/>
      <c r="E11" s="14">
        <f>+C11*E7</f>
        <v>36000</v>
      </c>
      <c r="F11" s="29"/>
      <c r="G11" s="16">
        <v>3000</v>
      </c>
      <c r="H11" s="16">
        <v>0</v>
      </c>
      <c r="I11" s="16">
        <v>0</v>
      </c>
      <c r="J11" s="23">
        <f>SUM(G11:I11)</f>
        <v>3000</v>
      </c>
      <c r="K11" s="29"/>
      <c r="L11" s="29"/>
      <c r="M11" s="98"/>
      <c r="N11" s="98"/>
      <c r="O11" s="98"/>
      <c r="P11" s="98"/>
      <c r="Q11" s="98"/>
      <c r="R11" s="98"/>
      <c r="S11" s="98"/>
      <c r="T11" s="98"/>
    </row>
    <row r="12" spans="1:20">
      <c r="B12" s="105" t="s">
        <v>91</v>
      </c>
      <c r="C12" s="480">
        <f>+J12</f>
        <v>925</v>
      </c>
      <c r="D12" s="106"/>
      <c r="E12" s="14">
        <f>+C12*E7</f>
        <v>11100</v>
      </c>
      <c r="F12" s="478"/>
      <c r="G12" s="106">
        <v>925</v>
      </c>
      <c r="H12" s="106">
        <v>0</v>
      </c>
      <c r="I12" s="106">
        <v>0</v>
      </c>
      <c r="J12" s="23">
        <f>SUM(G12:I12)</f>
        <v>925</v>
      </c>
      <c r="K12" s="29"/>
      <c r="L12" s="29"/>
      <c r="M12" s="98"/>
      <c r="N12" s="98"/>
      <c r="O12" s="98"/>
      <c r="P12" s="98"/>
      <c r="Q12" s="98"/>
      <c r="R12" s="98"/>
      <c r="S12" s="98"/>
      <c r="T12" s="98"/>
    </row>
    <row r="13" spans="1:20">
      <c r="B13" s="23"/>
      <c r="C13" s="25">
        <f>SUM(C11:C12)</f>
        <v>3925</v>
      </c>
      <c r="D13" s="23"/>
      <c r="E13" s="25">
        <f>SUM(E11:E12)</f>
        <v>47100</v>
      </c>
      <c r="F13" s="29"/>
      <c r="G13" s="25">
        <f>SUM(G11:G12)</f>
        <v>3925</v>
      </c>
      <c r="H13" s="25">
        <f t="shared" ref="H13:J13" si="0">SUM(H11:H12)</f>
        <v>0</v>
      </c>
      <c r="I13" s="25">
        <f t="shared" si="0"/>
        <v>0</v>
      </c>
      <c r="J13" s="25">
        <f t="shared" si="0"/>
        <v>3925</v>
      </c>
      <c r="K13" s="29"/>
      <c r="L13" s="29"/>
      <c r="M13" s="98"/>
      <c r="N13" s="98"/>
      <c r="O13" s="98"/>
      <c r="P13" s="98"/>
      <c r="Q13" s="98"/>
      <c r="R13" s="98"/>
      <c r="S13" s="98"/>
      <c r="T13" s="98"/>
    </row>
    <row r="14" spans="1:20" ht="15" customHeight="1">
      <c r="B14" s="103" t="s">
        <v>92</v>
      </c>
      <c r="F14" s="29"/>
      <c r="K14" s="29"/>
      <c r="L14" s="29"/>
      <c r="M14" s="98"/>
      <c r="N14" s="98"/>
      <c r="O14" s="98"/>
      <c r="P14" s="98"/>
      <c r="Q14" s="98"/>
      <c r="R14" s="98"/>
      <c r="S14" s="98"/>
      <c r="T14" s="98"/>
    </row>
    <row r="15" spans="1:20">
      <c r="B15" s="23" t="s">
        <v>117</v>
      </c>
      <c r="C15" s="319">
        <f t="shared" ref="C15:C35" si="1">+J15</f>
        <v>800</v>
      </c>
      <c r="D15" s="106"/>
      <c r="E15" s="23">
        <f t="shared" ref="E15:E35" si="2">+C15*$E$7</f>
        <v>9600</v>
      </c>
      <c r="F15" s="29"/>
      <c r="G15" s="106">
        <v>800</v>
      </c>
      <c r="H15" s="16">
        <v>0</v>
      </c>
      <c r="I15" s="16">
        <v>0</v>
      </c>
      <c r="J15" s="23">
        <f t="shared" ref="J15:J35" si="3">SUM(G15:I15)</f>
        <v>800</v>
      </c>
      <c r="K15" s="29"/>
      <c r="L15" s="29"/>
      <c r="M15" s="98"/>
      <c r="N15" s="98"/>
      <c r="O15" s="98"/>
      <c r="P15" s="98"/>
      <c r="Q15" s="98"/>
      <c r="R15" s="98"/>
      <c r="S15" s="98"/>
      <c r="T15" s="98"/>
    </row>
    <row r="16" spans="1:20">
      <c r="B16" s="23" t="s">
        <v>96</v>
      </c>
      <c r="C16" s="319">
        <f t="shared" si="1"/>
        <v>250</v>
      </c>
      <c r="D16" s="106"/>
      <c r="E16" s="23">
        <f t="shared" si="2"/>
        <v>3000</v>
      </c>
      <c r="F16" s="29"/>
      <c r="G16" s="106">
        <v>250</v>
      </c>
      <c r="H16" s="16">
        <v>0</v>
      </c>
      <c r="I16" s="16">
        <v>0</v>
      </c>
      <c r="J16" s="23">
        <f t="shared" si="3"/>
        <v>250</v>
      </c>
      <c r="K16" s="29"/>
      <c r="L16" s="29"/>
      <c r="M16" s="98"/>
      <c r="N16" s="98"/>
      <c r="O16" s="98"/>
      <c r="P16" s="98"/>
      <c r="Q16" s="98"/>
      <c r="R16" s="98"/>
      <c r="S16" s="98"/>
      <c r="T16" s="98"/>
    </row>
    <row r="17" spans="2:20">
      <c r="B17" s="23" t="s">
        <v>97</v>
      </c>
      <c r="C17" s="319">
        <f t="shared" si="1"/>
        <v>300</v>
      </c>
      <c r="D17" s="106"/>
      <c r="E17" s="23">
        <f t="shared" si="2"/>
        <v>3600</v>
      </c>
      <c r="F17" s="29"/>
      <c r="G17" s="106">
        <v>300</v>
      </c>
      <c r="H17" s="16">
        <v>0</v>
      </c>
      <c r="I17" s="16">
        <v>0</v>
      </c>
      <c r="J17" s="23">
        <f t="shared" si="3"/>
        <v>300</v>
      </c>
      <c r="K17" s="29"/>
      <c r="L17" s="29"/>
      <c r="M17" s="98"/>
      <c r="N17" s="98"/>
      <c r="O17" s="98"/>
      <c r="P17" s="98"/>
      <c r="Q17" s="98"/>
      <c r="R17" s="98"/>
      <c r="S17" s="98"/>
      <c r="T17" s="98"/>
    </row>
    <row r="18" spans="2:20">
      <c r="B18" s="23" t="s">
        <v>98</v>
      </c>
      <c r="C18" s="319">
        <f t="shared" si="1"/>
        <v>125</v>
      </c>
      <c r="D18" s="106"/>
      <c r="E18" s="23">
        <f t="shared" si="2"/>
        <v>1500</v>
      </c>
      <c r="F18" s="29"/>
      <c r="G18" s="106">
        <v>125</v>
      </c>
      <c r="H18" s="16">
        <v>0</v>
      </c>
      <c r="I18" s="16">
        <v>0</v>
      </c>
      <c r="J18" s="23">
        <f t="shared" si="3"/>
        <v>125</v>
      </c>
      <c r="K18" s="29"/>
      <c r="L18" s="29"/>
      <c r="M18" s="98"/>
      <c r="N18" s="98"/>
      <c r="O18" s="98"/>
      <c r="P18" s="98"/>
      <c r="Q18" s="98"/>
      <c r="R18" s="98"/>
      <c r="S18" s="98"/>
      <c r="T18" s="98"/>
    </row>
    <row r="19" spans="2:20">
      <c r="B19" s="23" t="s">
        <v>99</v>
      </c>
      <c r="C19" s="319">
        <f t="shared" si="1"/>
        <v>40</v>
      </c>
      <c r="D19" s="106"/>
      <c r="E19" s="23">
        <f t="shared" si="2"/>
        <v>480</v>
      </c>
      <c r="F19" s="29"/>
      <c r="G19" s="106">
        <v>40</v>
      </c>
      <c r="H19" s="16">
        <v>0</v>
      </c>
      <c r="I19" s="16">
        <v>0</v>
      </c>
      <c r="J19" s="23">
        <f t="shared" si="3"/>
        <v>40</v>
      </c>
      <c r="K19" s="29"/>
      <c r="L19" s="29"/>
      <c r="M19" s="98"/>
      <c r="N19" s="98"/>
      <c r="O19" s="98"/>
      <c r="P19" s="98"/>
      <c r="Q19" s="98"/>
      <c r="R19" s="98"/>
      <c r="S19" s="98"/>
      <c r="T19" s="98"/>
    </row>
    <row r="20" spans="2:20">
      <c r="B20" s="23" t="s">
        <v>100</v>
      </c>
      <c r="C20" s="319">
        <f t="shared" si="1"/>
        <v>40</v>
      </c>
      <c r="D20" s="106"/>
      <c r="E20" s="23">
        <f t="shared" si="2"/>
        <v>480</v>
      </c>
      <c r="F20" s="29"/>
      <c r="G20" s="106">
        <v>40</v>
      </c>
      <c r="H20" s="16">
        <v>0</v>
      </c>
      <c r="I20" s="16">
        <v>0</v>
      </c>
      <c r="J20" s="23">
        <f t="shared" si="3"/>
        <v>40</v>
      </c>
      <c r="K20" s="29"/>
      <c r="L20" s="29"/>
      <c r="M20" s="98"/>
      <c r="N20" s="98"/>
      <c r="O20" s="98"/>
      <c r="P20" s="98"/>
      <c r="Q20" s="98"/>
      <c r="R20" s="98"/>
      <c r="S20" s="98"/>
      <c r="T20" s="98"/>
    </row>
    <row r="21" spans="2:20">
      <c r="B21" s="23" t="s">
        <v>101</v>
      </c>
      <c r="C21" s="319">
        <f t="shared" si="1"/>
        <v>49</v>
      </c>
      <c r="D21" s="106"/>
      <c r="E21" s="23">
        <f t="shared" si="2"/>
        <v>588</v>
      </c>
      <c r="F21" s="29"/>
      <c r="G21" s="106">
        <v>49</v>
      </c>
      <c r="H21" s="16">
        <v>0</v>
      </c>
      <c r="I21" s="16">
        <v>0</v>
      </c>
      <c r="J21" s="23">
        <f t="shared" si="3"/>
        <v>49</v>
      </c>
      <c r="K21" s="29"/>
      <c r="L21" s="29"/>
      <c r="M21" s="98"/>
      <c r="N21" s="98"/>
      <c r="O21" s="98"/>
      <c r="P21" s="98"/>
      <c r="Q21" s="98"/>
      <c r="R21" s="98"/>
      <c r="S21" s="98"/>
      <c r="T21" s="98"/>
    </row>
    <row r="22" spans="2:20">
      <c r="B22" s="23" t="s">
        <v>102</v>
      </c>
      <c r="C22" s="319">
        <f t="shared" si="1"/>
        <v>83</v>
      </c>
      <c r="D22" s="106"/>
      <c r="E22" s="23">
        <f t="shared" si="2"/>
        <v>996</v>
      </c>
      <c r="F22" s="29"/>
      <c r="G22" s="106">
        <v>83</v>
      </c>
      <c r="H22" s="16">
        <v>0</v>
      </c>
      <c r="I22" s="16">
        <v>0</v>
      </c>
      <c r="J22" s="23">
        <f t="shared" si="3"/>
        <v>83</v>
      </c>
      <c r="K22" s="29"/>
      <c r="L22" s="29"/>
      <c r="M22" s="98"/>
      <c r="N22" s="98"/>
      <c r="O22" s="98"/>
      <c r="P22" s="98"/>
      <c r="Q22" s="98"/>
      <c r="R22" s="98"/>
      <c r="S22" s="98"/>
      <c r="T22" s="98"/>
    </row>
    <row r="23" spans="2:20">
      <c r="B23" s="23" t="s">
        <v>103</v>
      </c>
      <c r="C23" s="319">
        <f t="shared" si="1"/>
        <v>59</v>
      </c>
      <c r="D23" s="106"/>
      <c r="E23" s="23">
        <f t="shared" si="2"/>
        <v>708</v>
      </c>
      <c r="F23" s="29"/>
      <c r="G23" s="106">
        <v>59</v>
      </c>
      <c r="H23" s="16">
        <v>0</v>
      </c>
      <c r="I23" s="16">
        <v>0</v>
      </c>
      <c r="J23" s="23">
        <f t="shared" si="3"/>
        <v>59</v>
      </c>
      <c r="K23" s="29"/>
      <c r="L23" s="29"/>
      <c r="M23" s="98"/>
      <c r="N23" s="98"/>
      <c r="O23" s="98"/>
      <c r="P23" s="98"/>
      <c r="Q23" s="98"/>
      <c r="R23" s="98"/>
      <c r="S23" s="98"/>
      <c r="T23" s="98"/>
    </row>
    <row r="24" spans="2:20">
      <c r="B24" s="23" t="s">
        <v>104</v>
      </c>
      <c r="C24" s="319">
        <f t="shared" si="1"/>
        <v>25.9</v>
      </c>
      <c r="D24" s="106"/>
      <c r="E24" s="23">
        <f t="shared" si="2"/>
        <v>310.79999999999995</v>
      </c>
      <c r="F24" s="29"/>
      <c r="G24" s="106">
        <v>25.9</v>
      </c>
      <c r="H24" s="16">
        <v>0</v>
      </c>
      <c r="I24" s="16">
        <v>0</v>
      </c>
      <c r="J24" s="23">
        <f t="shared" si="3"/>
        <v>25.9</v>
      </c>
      <c r="K24" s="29"/>
      <c r="L24" s="29"/>
      <c r="M24" s="98"/>
      <c r="N24" s="98"/>
      <c r="O24" s="98"/>
      <c r="P24" s="98"/>
      <c r="Q24" s="98"/>
      <c r="R24" s="98"/>
      <c r="S24" s="98"/>
      <c r="T24" s="98"/>
    </row>
    <row r="25" spans="2:20">
      <c r="B25" s="23" t="s">
        <v>105</v>
      </c>
      <c r="C25" s="319">
        <f t="shared" si="1"/>
        <v>100</v>
      </c>
      <c r="D25" s="16"/>
      <c r="E25" s="23">
        <f t="shared" si="2"/>
        <v>1200</v>
      </c>
      <c r="F25" s="29"/>
      <c r="G25" s="16">
        <v>100</v>
      </c>
      <c r="H25" s="16">
        <v>0</v>
      </c>
      <c r="I25" s="16">
        <v>0</v>
      </c>
      <c r="J25" s="23">
        <f t="shared" si="3"/>
        <v>100</v>
      </c>
      <c r="K25" s="29"/>
      <c r="L25" s="29"/>
      <c r="M25" s="98"/>
      <c r="N25" s="98"/>
      <c r="O25" s="98"/>
      <c r="P25" s="98"/>
      <c r="Q25" s="98"/>
      <c r="R25" s="98"/>
      <c r="S25" s="98"/>
      <c r="T25" s="98"/>
    </row>
    <row r="26" spans="2:20">
      <c r="B26" s="23" t="s">
        <v>106</v>
      </c>
      <c r="C26" s="319">
        <f t="shared" si="1"/>
        <v>110</v>
      </c>
      <c r="D26" s="106"/>
      <c r="E26" s="23">
        <f t="shared" si="2"/>
        <v>1320</v>
      </c>
      <c r="F26" s="29"/>
      <c r="G26" s="106">
        <v>110</v>
      </c>
      <c r="H26" s="16">
        <v>0</v>
      </c>
      <c r="I26" s="16">
        <v>0</v>
      </c>
      <c r="J26" s="23">
        <f t="shared" si="3"/>
        <v>110</v>
      </c>
      <c r="K26" s="29"/>
      <c r="L26" s="29"/>
      <c r="M26" s="98"/>
      <c r="N26" s="98"/>
      <c r="O26" s="98"/>
      <c r="P26" s="98"/>
      <c r="Q26" s="98"/>
      <c r="R26" s="98"/>
      <c r="S26" s="98"/>
      <c r="T26" s="98"/>
    </row>
    <row r="27" spans="2:20">
      <c r="B27" s="23" t="s">
        <v>107</v>
      </c>
      <c r="C27" s="319">
        <f t="shared" si="1"/>
        <v>100</v>
      </c>
      <c r="D27" s="106"/>
      <c r="E27" s="23">
        <f t="shared" si="2"/>
        <v>1200</v>
      </c>
      <c r="F27" s="29"/>
      <c r="G27" s="106">
        <v>100</v>
      </c>
      <c r="H27" s="16">
        <v>0</v>
      </c>
      <c r="I27" s="16">
        <v>0</v>
      </c>
      <c r="J27" s="23">
        <f t="shared" si="3"/>
        <v>100</v>
      </c>
      <c r="K27" s="29"/>
      <c r="L27" s="29"/>
      <c r="M27" s="98"/>
      <c r="N27" s="98"/>
      <c r="O27" s="98"/>
      <c r="P27" s="98"/>
      <c r="Q27" s="98"/>
      <c r="R27" s="98"/>
      <c r="S27" s="98"/>
      <c r="T27" s="98"/>
    </row>
    <row r="28" spans="2:20">
      <c r="B28" s="23" t="s">
        <v>108</v>
      </c>
      <c r="C28" s="319">
        <f t="shared" si="1"/>
        <v>20</v>
      </c>
      <c r="D28" s="106"/>
      <c r="E28" s="23">
        <f t="shared" si="2"/>
        <v>240</v>
      </c>
      <c r="F28" s="29"/>
      <c r="G28" s="106">
        <v>20</v>
      </c>
      <c r="H28" s="16">
        <v>0</v>
      </c>
      <c r="I28" s="16">
        <v>0</v>
      </c>
      <c r="J28" s="23">
        <f t="shared" si="3"/>
        <v>20</v>
      </c>
      <c r="K28" s="29"/>
      <c r="L28" s="29"/>
      <c r="M28" s="98"/>
      <c r="N28" s="98"/>
      <c r="O28" s="98"/>
      <c r="P28" s="98"/>
      <c r="Q28" s="98"/>
      <c r="R28" s="98"/>
      <c r="S28" s="98"/>
      <c r="T28" s="98"/>
    </row>
    <row r="29" spans="2:20">
      <c r="B29" s="23" t="s">
        <v>109</v>
      </c>
      <c r="C29" s="319">
        <f t="shared" si="1"/>
        <v>100</v>
      </c>
      <c r="D29" s="106"/>
      <c r="E29" s="23">
        <f t="shared" si="2"/>
        <v>1200</v>
      </c>
      <c r="F29" s="29"/>
      <c r="G29" s="106">
        <v>100</v>
      </c>
      <c r="H29" s="16">
        <v>0</v>
      </c>
      <c r="I29" s="16">
        <v>0</v>
      </c>
      <c r="J29" s="23">
        <f t="shared" si="3"/>
        <v>100</v>
      </c>
      <c r="K29" s="29"/>
      <c r="L29" s="29"/>
      <c r="M29" s="98"/>
      <c r="N29" s="98"/>
      <c r="O29" s="98"/>
      <c r="P29" s="98"/>
      <c r="Q29" s="98"/>
      <c r="R29" s="98"/>
      <c r="S29" s="98"/>
      <c r="T29" s="98"/>
    </row>
    <row r="30" spans="2:20">
      <c r="B30" s="23" t="s">
        <v>110</v>
      </c>
      <c r="C30" s="319">
        <f t="shared" si="1"/>
        <v>125</v>
      </c>
      <c r="D30" s="106"/>
      <c r="E30" s="23">
        <f t="shared" si="2"/>
        <v>1500</v>
      </c>
      <c r="F30" s="29"/>
      <c r="G30" s="106">
        <v>125</v>
      </c>
      <c r="H30" s="16">
        <v>0</v>
      </c>
      <c r="I30" s="16">
        <v>0</v>
      </c>
      <c r="J30" s="23">
        <f t="shared" si="3"/>
        <v>125</v>
      </c>
      <c r="K30" s="29"/>
      <c r="L30" s="29"/>
      <c r="M30" s="98"/>
      <c r="N30" s="98"/>
      <c r="O30" s="98"/>
      <c r="P30" s="98"/>
      <c r="Q30" s="98"/>
      <c r="R30" s="98"/>
      <c r="S30" s="98"/>
      <c r="T30" s="98"/>
    </row>
    <row r="31" spans="2:20">
      <c r="B31" s="23" t="s">
        <v>111</v>
      </c>
      <c r="C31" s="319">
        <f t="shared" si="1"/>
        <v>200</v>
      </c>
      <c r="D31" s="106"/>
      <c r="E31" s="23">
        <f t="shared" si="2"/>
        <v>2400</v>
      </c>
      <c r="F31" s="29"/>
      <c r="G31" s="106">
        <v>200</v>
      </c>
      <c r="H31" s="16">
        <v>0</v>
      </c>
      <c r="I31" s="16">
        <v>0</v>
      </c>
      <c r="J31" s="23">
        <f t="shared" si="3"/>
        <v>200</v>
      </c>
      <c r="K31" s="29"/>
      <c r="L31" s="29"/>
      <c r="M31" s="98"/>
      <c r="N31" s="98"/>
      <c r="O31" s="98"/>
      <c r="P31" s="98"/>
      <c r="Q31" s="98"/>
      <c r="R31" s="98"/>
      <c r="S31" s="98"/>
      <c r="T31" s="98"/>
    </row>
    <row r="32" spans="2:20">
      <c r="B32" s="23" t="s">
        <v>112</v>
      </c>
      <c r="C32" s="319">
        <f t="shared" si="1"/>
        <v>400</v>
      </c>
      <c r="D32" s="16"/>
      <c r="E32" s="23">
        <f t="shared" si="2"/>
        <v>4800</v>
      </c>
      <c r="F32" s="29"/>
      <c r="G32" s="16">
        <v>400</v>
      </c>
      <c r="H32" s="16">
        <v>0</v>
      </c>
      <c r="I32" s="16">
        <v>0</v>
      </c>
      <c r="J32" s="23">
        <f t="shared" si="3"/>
        <v>400</v>
      </c>
      <c r="K32" s="29"/>
      <c r="L32" s="29"/>
      <c r="M32" s="98"/>
      <c r="N32" s="98"/>
      <c r="O32" s="98"/>
      <c r="P32" s="98"/>
      <c r="Q32" s="98"/>
      <c r="R32" s="98"/>
      <c r="S32" s="98"/>
      <c r="T32" s="98"/>
    </row>
    <row r="33" spans="2:20" ht="17.25">
      <c r="B33" s="23" t="s">
        <v>118</v>
      </c>
      <c r="C33" s="319">
        <f t="shared" si="1"/>
        <v>1667</v>
      </c>
      <c r="D33" s="16"/>
      <c r="E33" s="23">
        <f t="shared" si="2"/>
        <v>20004</v>
      </c>
      <c r="F33" s="29"/>
      <c r="G33" s="16">
        <v>1667</v>
      </c>
      <c r="H33" s="16">
        <v>0</v>
      </c>
      <c r="I33" s="16">
        <v>0</v>
      </c>
      <c r="J33" s="23">
        <f t="shared" si="3"/>
        <v>1667</v>
      </c>
      <c r="K33" s="29"/>
      <c r="L33" s="29"/>
      <c r="M33" s="98"/>
      <c r="N33" s="98"/>
      <c r="O33" s="98"/>
      <c r="P33" s="98"/>
      <c r="Q33" s="98"/>
      <c r="R33" s="98"/>
      <c r="S33" s="98"/>
      <c r="T33" s="98"/>
    </row>
    <row r="34" spans="2:20" ht="15" customHeight="1">
      <c r="B34" s="23" t="s">
        <v>93</v>
      </c>
      <c r="C34" s="319">
        <f t="shared" si="1"/>
        <v>0</v>
      </c>
      <c r="D34" s="107"/>
      <c r="E34" s="23">
        <f t="shared" si="2"/>
        <v>0</v>
      </c>
      <c r="F34" s="29"/>
      <c r="G34" s="107">
        <v>0</v>
      </c>
      <c r="H34" s="16">
        <v>0</v>
      </c>
      <c r="I34" s="16">
        <v>0</v>
      </c>
      <c r="J34" s="23">
        <f t="shared" si="3"/>
        <v>0</v>
      </c>
      <c r="K34" s="29"/>
      <c r="L34" s="29"/>
      <c r="M34" s="98"/>
      <c r="N34" s="98"/>
      <c r="O34" s="98"/>
      <c r="P34" s="98"/>
      <c r="Q34" s="98"/>
      <c r="R34" s="98"/>
      <c r="S34" s="98"/>
      <c r="T34" s="98"/>
    </row>
    <row r="35" spans="2:20" ht="15" customHeight="1">
      <c r="B35" s="23" t="s">
        <v>93</v>
      </c>
      <c r="C35" s="319">
        <f t="shared" si="1"/>
        <v>0</v>
      </c>
      <c r="D35" s="107"/>
      <c r="E35" s="108">
        <f t="shared" si="2"/>
        <v>0</v>
      </c>
      <c r="F35" s="29"/>
      <c r="G35" s="107">
        <v>0</v>
      </c>
      <c r="H35" s="16">
        <v>0</v>
      </c>
      <c r="I35" s="16">
        <v>0</v>
      </c>
      <c r="J35" s="23">
        <f t="shared" si="3"/>
        <v>0</v>
      </c>
      <c r="K35" s="29"/>
      <c r="L35" s="29"/>
      <c r="M35" s="98"/>
      <c r="N35" s="98"/>
      <c r="O35" s="98"/>
      <c r="P35" s="98"/>
      <c r="Q35" s="98"/>
      <c r="R35" s="98"/>
      <c r="S35" s="98"/>
      <c r="T35" s="98"/>
    </row>
    <row r="36" spans="2:20" ht="15" customHeight="1">
      <c r="B36" s="110" t="s">
        <v>53</v>
      </c>
      <c r="C36" s="109">
        <f>SUM(C15:C35)</f>
        <v>4593.8999999999996</v>
      </c>
      <c r="D36" s="110"/>
      <c r="E36" s="218">
        <f>SUM(E15:E35)</f>
        <v>55126.8</v>
      </c>
      <c r="F36" s="29"/>
      <c r="G36" s="109">
        <f>SUM(G15:G35)</f>
        <v>4593.8999999999996</v>
      </c>
      <c r="H36" s="109">
        <f t="shared" ref="H36:J36" si="4">SUM(H15:H35)</f>
        <v>0</v>
      </c>
      <c r="I36" s="109">
        <f t="shared" si="4"/>
        <v>0</v>
      </c>
      <c r="J36" s="109">
        <f t="shared" si="4"/>
        <v>4593.8999999999996</v>
      </c>
      <c r="K36" s="29"/>
      <c r="L36" s="29"/>
      <c r="M36" s="98"/>
      <c r="N36" s="98"/>
      <c r="O36" s="98"/>
      <c r="P36" s="98"/>
      <c r="Q36" s="98"/>
      <c r="R36" s="98"/>
      <c r="S36" s="98"/>
      <c r="T36" s="98"/>
    </row>
    <row r="37" spans="2:20" ht="15" customHeight="1">
      <c r="E37" s="108"/>
      <c r="F37" s="29"/>
      <c r="K37" s="29"/>
      <c r="L37" s="29"/>
      <c r="M37" s="98"/>
      <c r="N37" s="98"/>
      <c r="O37" s="98"/>
      <c r="P37" s="98"/>
      <c r="Q37" s="98"/>
      <c r="R37" s="98"/>
      <c r="S37" s="98"/>
      <c r="T37" s="98"/>
    </row>
    <row r="38" spans="2:20" ht="30.75" thickBot="1">
      <c r="B38" s="111" t="s">
        <v>94</v>
      </c>
      <c r="C38" s="113">
        <f>+C13-C36</f>
        <v>-668.89999999999964</v>
      </c>
      <c r="D38" s="110"/>
      <c r="E38" s="113">
        <f>+E13-E36</f>
        <v>-8026.8000000000029</v>
      </c>
      <c r="F38" s="29"/>
      <c r="G38" s="113">
        <f>+G13-G36</f>
        <v>-668.89999999999964</v>
      </c>
      <c r="H38" s="113">
        <f t="shared" ref="H38:J38" si="5">+H13-H36</f>
        <v>0</v>
      </c>
      <c r="I38" s="113">
        <f t="shared" si="5"/>
        <v>0</v>
      </c>
      <c r="J38" s="113">
        <f t="shared" si="5"/>
        <v>-668.89999999999964</v>
      </c>
      <c r="K38" s="29"/>
      <c r="L38" s="29"/>
      <c r="M38" s="98"/>
      <c r="N38" s="98"/>
      <c r="O38" s="98"/>
      <c r="P38" s="98"/>
      <c r="Q38" s="98"/>
      <c r="R38" s="98"/>
      <c r="S38" s="98"/>
      <c r="T38" s="98"/>
    </row>
    <row r="39" spans="2:20" ht="15.75" thickTop="1">
      <c r="B39" s="108"/>
      <c r="C39" s="108"/>
      <c r="D39" s="108"/>
      <c r="E39" s="108"/>
      <c r="F39" s="29"/>
      <c r="G39" s="29"/>
      <c r="H39" s="29"/>
      <c r="I39" s="29"/>
      <c r="J39" s="29"/>
      <c r="K39" s="29"/>
      <c r="L39" s="29"/>
      <c r="M39" s="98"/>
      <c r="N39" s="98"/>
      <c r="O39" s="98"/>
      <c r="P39" s="98"/>
      <c r="Q39" s="98"/>
      <c r="R39" s="98"/>
      <c r="S39" s="98"/>
      <c r="T39" s="98"/>
    </row>
    <row r="40" spans="2:20">
      <c r="B40" s="23"/>
      <c r="C40" s="23"/>
      <c r="D40" s="23"/>
      <c r="E40" s="23"/>
      <c r="F40" s="98"/>
      <c r="G40" s="98"/>
      <c r="H40" s="98"/>
      <c r="I40" s="98"/>
      <c r="J40" s="98"/>
      <c r="K40" s="98"/>
      <c r="L40" s="98"/>
      <c r="M40" s="98"/>
      <c r="N40" s="98"/>
      <c r="O40" s="98"/>
      <c r="P40" s="98"/>
      <c r="Q40" s="98"/>
      <c r="R40" s="98"/>
      <c r="S40" s="98"/>
      <c r="T40" s="98"/>
    </row>
    <row r="41" spans="2:20">
      <c r="B41" s="23"/>
      <c r="C41" s="23"/>
      <c r="D41" s="23"/>
      <c r="E41" s="23"/>
      <c r="F41" s="98"/>
      <c r="G41" s="98"/>
      <c r="H41" s="98"/>
      <c r="I41" s="98"/>
      <c r="J41" s="98"/>
      <c r="K41" s="98"/>
      <c r="L41" s="98"/>
      <c r="M41" s="98"/>
      <c r="N41" s="98"/>
      <c r="O41" s="98"/>
      <c r="P41" s="98"/>
      <c r="Q41" s="98"/>
      <c r="R41" s="98"/>
      <c r="S41" s="98"/>
      <c r="T41" s="98"/>
    </row>
    <row r="42" spans="2:20">
      <c r="B42" s="23"/>
      <c r="C42" s="23"/>
      <c r="D42" s="23"/>
      <c r="E42" s="23"/>
      <c r="F42" s="98"/>
      <c r="G42" s="98"/>
      <c r="H42" s="98"/>
      <c r="I42" s="98"/>
      <c r="J42" s="98"/>
      <c r="K42" s="98"/>
      <c r="L42" s="98"/>
      <c r="M42" s="98"/>
      <c r="N42" s="98"/>
      <c r="O42" s="98"/>
      <c r="P42" s="98"/>
      <c r="Q42" s="98"/>
      <c r="R42" s="98"/>
      <c r="S42" s="98"/>
      <c r="T42" s="98"/>
    </row>
    <row r="43" spans="2:20">
      <c r="B43" s="23"/>
      <c r="C43" s="23"/>
      <c r="D43" s="23"/>
      <c r="E43" s="23"/>
      <c r="F43" s="98"/>
      <c r="G43" s="98"/>
      <c r="H43" s="98"/>
      <c r="I43" s="98"/>
      <c r="J43" s="98"/>
      <c r="K43" s="98"/>
      <c r="L43" s="98"/>
      <c r="M43" s="98"/>
      <c r="N43" s="98"/>
      <c r="O43" s="98"/>
      <c r="P43" s="98"/>
      <c r="Q43" s="98"/>
      <c r="R43" s="98"/>
      <c r="S43" s="98"/>
      <c r="T43" s="98"/>
    </row>
    <row r="44" spans="2:20">
      <c r="B44" s="23"/>
      <c r="C44" s="23"/>
      <c r="D44" s="23"/>
      <c r="E44" s="23"/>
      <c r="F44" s="98"/>
      <c r="G44" s="98"/>
      <c r="H44" s="98"/>
      <c r="I44" s="98"/>
      <c r="J44" s="98"/>
      <c r="K44" s="98"/>
      <c r="L44" s="98"/>
      <c r="M44" s="98"/>
      <c r="N44" s="98"/>
      <c r="O44" s="98"/>
      <c r="P44" s="98"/>
      <c r="Q44" s="98"/>
      <c r="R44" s="98"/>
      <c r="S44" s="98"/>
      <c r="T44" s="98"/>
    </row>
    <row r="45" spans="2:20">
      <c r="B45" s="23"/>
      <c r="C45" s="23"/>
      <c r="D45" s="23"/>
      <c r="E45" s="23"/>
      <c r="F45" s="98"/>
      <c r="G45" s="98"/>
      <c r="H45" s="98"/>
      <c r="I45" s="98"/>
      <c r="J45" s="98"/>
      <c r="K45" s="98"/>
      <c r="L45" s="98"/>
      <c r="M45" s="98"/>
      <c r="N45" s="98"/>
      <c r="O45" s="98"/>
      <c r="P45" s="98"/>
      <c r="Q45" s="98"/>
      <c r="R45" s="98"/>
      <c r="S45" s="98"/>
      <c r="T45" s="98"/>
    </row>
    <row r="46" spans="2:20">
      <c r="B46" s="23"/>
      <c r="C46" s="23"/>
      <c r="D46" s="23"/>
      <c r="E46" s="23"/>
      <c r="F46" s="98"/>
      <c r="G46" s="98"/>
      <c r="H46" s="98"/>
      <c r="I46" s="98"/>
      <c r="J46" s="98"/>
      <c r="K46" s="98"/>
      <c r="L46" s="98"/>
      <c r="M46" s="98"/>
      <c r="N46" s="98"/>
      <c r="O46" s="98"/>
      <c r="P46" s="98"/>
      <c r="Q46" s="98"/>
      <c r="R46" s="98"/>
      <c r="S46" s="98"/>
      <c r="T46" s="98"/>
    </row>
    <row r="47" spans="2:20">
      <c r="B47" s="23"/>
      <c r="C47" s="23"/>
      <c r="D47" s="23"/>
      <c r="E47" s="23"/>
      <c r="F47" s="98"/>
      <c r="G47" s="98"/>
      <c r="H47" s="98"/>
      <c r="I47" s="98"/>
      <c r="J47" s="98"/>
      <c r="K47" s="98"/>
      <c r="L47" s="98"/>
      <c r="M47" s="98"/>
      <c r="N47" s="98"/>
      <c r="O47" s="98"/>
      <c r="P47" s="98"/>
      <c r="Q47" s="98"/>
      <c r="R47" s="98"/>
      <c r="S47" s="98"/>
      <c r="T47" s="98"/>
    </row>
    <row r="48" spans="2:20">
      <c r="B48" s="23"/>
      <c r="C48" s="23"/>
      <c r="D48" s="23"/>
      <c r="E48" s="23"/>
      <c r="F48" s="98"/>
      <c r="G48" s="98"/>
      <c r="H48" s="98"/>
      <c r="I48" s="98"/>
      <c r="J48" s="98"/>
      <c r="K48" s="98"/>
      <c r="L48" s="98"/>
      <c r="M48" s="98"/>
      <c r="N48" s="98"/>
      <c r="O48" s="98"/>
      <c r="P48" s="98"/>
      <c r="Q48" s="98"/>
      <c r="R48" s="98"/>
      <c r="S48" s="98"/>
      <c r="T48" s="98"/>
    </row>
    <row r="49" spans="2:20">
      <c r="B49" s="23"/>
      <c r="C49" s="23"/>
      <c r="D49" s="23"/>
      <c r="E49" s="23"/>
      <c r="F49" s="98"/>
      <c r="G49" s="98"/>
      <c r="H49" s="98"/>
      <c r="I49" s="98"/>
      <c r="J49" s="98"/>
      <c r="K49" s="98"/>
      <c r="L49" s="98"/>
      <c r="M49" s="98"/>
      <c r="N49" s="98"/>
      <c r="O49" s="98"/>
      <c r="P49" s="98"/>
      <c r="Q49" s="98"/>
      <c r="R49" s="98"/>
      <c r="S49" s="98"/>
      <c r="T49" s="98"/>
    </row>
    <row r="50" spans="2:20">
      <c r="B50" s="23"/>
      <c r="C50" s="23"/>
      <c r="D50" s="23"/>
      <c r="E50" s="23"/>
      <c r="F50" s="98"/>
      <c r="G50" s="98"/>
      <c r="H50" s="98"/>
      <c r="I50" s="98"/>
      <c r="J50" s="98"/>
      <c r="K50" s="98"/>
      <c r="L50" s="98"/>
      <c r="M50" s="98"/>
      <c r="N50" s="98"/>
      <c r="O50" s="98"/>
      <c r="P50" s="98"/>
      <c r="Q50" s="98"/>
      <c r="R50" s="98"/>
      <c r="S50" s="98"/>
      <c r="T50" s="98"/>
    </row>
    <row r="51" spans="2:20">
      <c r="B51" s="23"/>
      <c r="C51" s="23"/>
      <c r="D51" s="23"/>
      <c r="E51" s="23"/>
      <c r="F51" s="98"/>
      <c r="G51" s="98"/>
      <c r="H51" s="98"/>
      <c r="I51" s="98"/>
      <c r="J51" s="98"/>
      <c r="K51" s="98"/>
      <c r="L51" s="98"/>
      <c r="M51" s="98"/>
      <c r="N51" s="98"/>
      <c r="O51" s="98"/>
      <c r="P51" s="98"/>
      <c r="Q51" s="98"/>
      <c r="R51" s="98"/>
      <c r="S51" s="98"/>
      <c r="T51" s="98"/>
    </row>
    <row r="52" spans="2:20">
      <c r="B52" s="23"/>
      <c r="C52" s="23"/>
      <c r="D52" s="23"/>
      <c r="E52" s="23"/>
      <c r="F52" s="98"/>
      <c r="G52" s="98"/>
      <c r="H52" s="98"/>
      <c r="I52" s="98"/>
      <c r="J52" s="98"/>
      <c r="K52" s="98"/>
      <c r="L52" s="98"/>
      <c r="M52" s="98"/>
      <c r="N52" s="98"/>
      <c r="O52" s="98"/>
      <c r="P52" s="98"/>
      <c r="Q52" s="98"/>
      <c r="R52" s="98"/>
      <c r="S52" s="98"/>
      <c r="T52" s="98"/>
    </row>
    <row r="53" spans="2:20">
      <c r="B53" s="23"/>
      <c r="C53" s="23"/>
      <c r="D53" s="23"/>
      <c r="E53" s="23"/>
      <c r="F53" s="98"/>
      <c r="G53" s="98"/>
      <c r="H53" s="98"/>
      <c r="I53" s="98"/>
      <c r="J53" s="98"/>
      <c r="K53" s="98"/>
      <c r="L53" s="98"/>
      <c r="M53" s="98"/>
      <c r="N53" s="98"/>
      <c r="O53" s="98"/>
      <c r="P53" s="98"/>
      <c r="Q53" s="98"/>
      <c r="R53" s="98"/>
      <c r="S53" s="98"/>
      <c r="T53" s="98"/>
    </row>
    <row r="54" spans="2:20">
      <c r="B54" s="23"/>
      <c r="C54" s="23"/>
      <c r="D54" s="23"/>
      <c r="E54" s="23"/>
      <c r="F54" s="98"/>
      <c r="G54" s="98"/>
      <c r="H54" s="98"/>
      <c r="I54" s="98"/>
      <c r="J54" s="98"/>
      <c r="K54" s="98"/>
      <c r="L54" s="98"/>
      <c r="M54" s="98"/>
      <c r="N54" s="98"/>
      <c r="O54" s="98"/>
      <c r="P54" s="98"/>
      <c r="Q54" s="98"/>
      <c r="R54" s="98"/>
      <c r="S54" s="98"/>
      <c r="T54" s="98"/>
    </row>
    <row r="55" spans="2:20">
      <c r="B55" s="23"/>
      <c r="C55" s="23"/>
      <c r="D55" s="23"/>
      <c r="E55" s="23"/>
      <c r="F55" s="98"/>
      <c r="G55" s="98"/>
      <c r="H55" s="98"/>
      <c r="I55" s="98"/>
      <c r="J55" s="98"/>
      <c r="K55" s="98"/>
      <c r="L55" s="98"/>
      <c r="M55" s="98"/>
      <c r="N55" s="98"/>
      <c r="O55" s="98"/>
      <c r="P55" s="98"/>
      <c r="Q55" s="98"/>
      <c r="R55" s="98"/>
      <c r="S55" s="98"/>
      <c r="T55" s="98"/>
    </row>
    <row r="56" spans="2:20">
      <c r="B56" s="23"/>
      <c r="C56" s="23"/>
      <c r="D56" s="23"/>
      <c r="E56" s="23"/>
      <c r="F56" s="98"/>
      <c r="G56" s="98"/>
      <c r="H56" s="98"/>
      <c r="I56" s="98"/>
      <c r="J56" s="98"/>
      <c r="K56" s="98"/>
      <c r="L56" s="98"/>
      <c r="M56" s="98"/>
      <c r="N56" s="98"/>
      <c r="O56" s="98"/>
      <c r="P56" s="98"/>
      <c r="Q56" s="98"/>
      <c r="R56" s="98"/>
      <c r="S56" s="98"/>
      <c r="T56" s="98"/>
    </row>
    <row r="57" spans="2:20">
      <c r="B57" s="23"/>
      <c r="C57" s="23"/>
      <c r="D57" s="23"/>
      <c r="E57" s="23"/>
      <c r="F57" s="98"/>
      <c r="G57" s="98"/>
      <c r="H57" s="98"/>
      <c r="I57" s="98"/>
      <c r="J57" s="98"/>
      <c r="K57" s="98"/>
      <c r="L57" s="98"/>
      <c r="M57" s="98"/>
      <c r="N57" s="98"/>
      <c r="O57" s="98"/>
      <c r="P57" s="98"/>
      <c r="Q57" s="98"/>
      <c r="R57" s="98"/>
      <c r="S57" s="98"/>
      <c r="T57" s="98"/>
    </row>
    <row r="58" spans="2:20">
      <c r="B58" s="23"/>
      <c r="C58" s="23"/>
      <c r="D58" s="23"/>
      <c r="E58" s="23"/>
      <c r="F58" s="98"/>
      <c r="G58" s="98"/>
      <c r="H58" s="98"/>
      <c r="I58" s="98"/>
      <c r="J58" s="98"/>
      <c r="K58" s="98"/>
      <c r="L58" s="98"/>
      <c r="M58" s="98"/>
      <c r="N58" s="98"/>
      <c r="O58" s="98"/>
      <c r="P58" s="98"/>
      <c r="Q58" s="98"/>
      <c r="R58" s="98"/>
      <c r="S58" s="98"/>
      <c r="T58" s="98"/>
    </row>
    <row r="59" spans="2:20">
      <c r="B59" s="23"/>
      <c r="C59" s="23"/>
      <c r="D59" s="23"/>
      <c r="E59" s="23"/>
      <c r="F59" s="98"/>
      <c r="G59" s="98"/>
      <c r="H59" s="98"/>
      <c r="I59" s="98"/>
      <c r="J59" s="98"/>
      <c r="K59" s="98"/>
      <c r="L59" s="98"/>
      <c r="M59" s="98"/>
      <c r="N59" s="98"/>
      <c r="O59" s="98"/>
      <c r="P59" s="98"/>
      <c r="Q59" s="98"/>
      <c r="R59" s="98"/>
      <c r="S59" s="98"/>
      <c r="T59" s="98"/>
    </row>
    <row r="60" spans="2:20">
      <c r="B60" s="23"/>
      <c r="C60" s="23"/>
      <c r="D60" s="23"/>
      <c r="E60" s="23"/>
      <c r="F60" s="98"/>
      <c r="G60" s="98"/>
      <c r="H60" s="98"/>
      <c r="I60" s="98"/>
      <c r="J60" s="98"/>
      <c r="K60" s="98"/>
      <c r="L60" s="98"/>
      <c r="M60" s="98"/>
      <c r="N60" s="98"/>
      <c r="O60" s="98"/>
      <c r="P60" s="98"/>
      <c r="Q60" s="98"/>
      <c r="R60" s="98"/>
      <c r="S60" s="98"/>
      <c r="T60" s="98"/>
    </row>
    <row r="61" spans="2:20">
      <c r="B61" s="23"/>
      <c r="C61" s="23"/>
      <c r="D61" s="23"/>
      <c r="E61" s="23"/>
      <c r="F61" s="98"/>
      <c r="G61" s="98"/>
      <c r="H61" s="98"/>
      <c r="I61" s="98"/>
      <c r="J61" s="98"/>
      <c r="K61" s="98"/>
      <c r="L61" s="98"/>
      <c r="M61" s="98"/>
      <c r="N61" s="98"/>
      <c r="O61" s="98"/>
      <c r="P61" s="98"/>
      <c r="Q61" s="98"/>
      <c r="R61" s="98"/>
      <c r="S61" s="98"/>
      <c r="T61" s="98"/>
    </row>
    <row r="62" spans="2:20">
      <c r="B62" s="23"/>
      <c r="C62" s="23"/>
      <c r="D62" s="23"/>
      <c r="E62" s="23"/>
      <c r="F62" s="98"/>
      <c r="G62" s="98"/>
      <c r="H62" s="98"/>
      <c r="I62" s="98"/>
      <c r="J62" s="98"/>
      <c r="K62" s="98"/>
      <c r="L62" s="98"/>
      <c r="M62" s="98"/>
      <c r="N62" s="98"/>
      <c r="O62" s="98"/>
      <c r="P62" s="98"/>
      <c r="Q62" s="98"/>
      <c r="R62" s="98"/>
      <c r="S62" s="98"/>
      <c r="T62" s="98"/>
    </row>
    <row r="63" spans="2:20">
      <c r="B63" s="23"/>
      <c r="C63" s="23"/>
      <c r="D63" s="23"/>
      <c r="E63" s="23"/>
      <c r="F63" s="98"/>
      <c r="G63" s="98"/>
      <c r="H63" s="98"/>
      <c r="I63" s="98"/>
      <c r="J63" s="98"/>
      <c r="K63" s="98"/>
      <c r="L63" s="98"/>
      <c r="M63" s="98"/>
      <c r="N63" s="98"/>
      <c r="O63" s="98"/>
      <c r="P63" s="98"/>
      <c r="Q63" s="98"/>
      <c r="R63" s="98"/>
      <c r="S63" s="98"/>
      <c r="T63" s="98"/>
    </row>
    <row r="64" spans="2:20">
      <c r="B64" s="23"/>
      <c r="C64" s="23"/>
      <c r="D64" s="23"/>
      <c r="E64" s="23"/>
      <c r="F64" s="98"/>
      <c r="G64" s="98"/>
      <c r="H64" s="98"/>
      <c r="I64" s="98"/>
      <c r="J64" s="98"/>
      <c r="K64" s="98"/>
      <c r="L64" s="98"/>
      <c r="M64" s="98"/>
      <c r="N64" s="98"/>
      <c r="O64" s="98"/>
      <c r="P64" s="98"/>
      <c r="Q64" s="98"/>
      <c r="R64" s="98"/>
      <c r="S64" s="98"/>
      <c r="T64" s="98"/>
    </row>
    <row r="65" spans="2:20">
      <c r="B65" s="23"/>
      <c r="C65" s="23"/>
      <c r="D65" s="23"/>
      <c r="E65" s="23"/>
      <c r="F65" s="98"/>
      <c r="G65" s="98"/>
      <c r="H65" s="98"/>
      <c r="I65" s="98"/>
      <c r="J65" s="98"/>
      <c r="K65" s="98"/>
      <c r="L65" s="98"/>
      <c r="M65" s="98"/>
      <c r="N65" s="98"/>
      <c r="O65" s="98"/>
      <c r="P65" s="98"/>
      <c r="Q65" s="98"/>
      <c r="R65" s="98"/>
      <c r="S65" s="98"/>
      <c r="T65" s="98"/>
    </row>
    <row r="66" spans="2:20">
      <c r="B66" s="23"/>
      <c r="C66" s="23"/>
      <c r="D66" s="23"/>
      <c r="E66" s="23"/>
      <c r="F66" s="98"/>
      <c r="G66" s="98"/>
      <c r="H66" s="98"/>
      <c r="I66" s="98"/>
      <c r="J66" s="98"/>
      <c r="K66" s="98"/>
      <c r="L66" s="98"/>
      <c r="M66" s="98"/>
      <c r="N66" s="98"/>
      <c r="O66" s="98"/>
      <c r="P66" s="98"/>
      <c r="Q66" s="98"/>
      <c r="R66" s="98"/>
      <c r="S66" s="98"/>
      <c r="T66" s="98"/>
    </row>
    <row r="67" spans="2:20">
      <c r="B67" s="23"/>
      <c r="C67" s="23"/>
      <c r="D67" s="23"/>
      <c r="E67" s="23"/>
      <c r="F67" s="98"/>
      <c r="G67" s="98"/>
      <c r="H67" s="98"/>
      <c r="I67" s="98"/>
      <c r="J67" s="98"/>
      <c r="K67" s="98"/>
      <c r="L67" s="98"/>
      <c r="M67" s="98"/>
      <c r="N67" s="98"/>
      <c r="O67" s="98"/>
      <c r="P67" s="98"/>
      <c r="Q67" s="98"/>
      <c r="R67" s="98"/>
      <c r="S67" s="98"/>
      <c r="T67" s="98"/>
    </row>
    <row r="68" spans="2:20">
      <c r="B68" s="23"/>
      <c r="C68" s="23"/>
      <c r="D68" s="23"/>
      <c r="E68" s="23"/>
      <c r="F68" s="98"/>
      <c r="G68" s="98"/>
      <c r="H68" s="98"/>
      <c r="I68" s="98"/>
      <c r="J68" s="98"/>
      <c r="K68" s="98"/>
      <c r="L68" s="98"/>
      <c r="M68" s="98"/>
      <c r="N68" s="98"/>
      <c r="O68" s="98"/>
      <c r="P68" s="98"/>
      <c r="Q68" s="98"/>
      <c r="R68" s="98"/>
      <c r="S68" s="98"/>
      <c r="T68" s="98"/>
    </row>
    <row r="69" spans="2:20">
      <c r="B69" s="23"/>
      <c r="C69" s="23"/>
      <c r="D69" s="23"/>
      <c r="E69" s="23"/>
      <c r="F69" s="98"/>
      <c r="G69" s="98"/>
      <c r="H69" s="98"/>
      <c r="I69" s="98"/>
      <c r="J69" s="98"/>
      <c r="K69" s="98"/>
      <c r="L69" s="98"/>
      <c r="M69" s="98"/>
      <c r="N69" s="98"/>
      <c r="O69" s="98"/>
      <c r="P69" s="98"/>
      <c r="Q69" s="98"/>
      <c r="R69" s="98"/>
      <c r="S69" s="98"/>
      <c r="T69" s="98"/>
    </row>
    <row r="70" spans="2:20">
      <c r="B70" s="23"/>
      <c r="C70" s="23"/>
      <c r="D70" s="23"/>
      <c r="E70" s="23"/>
      <c r="F70" s="98"/>
      <c r="G70" s="98"/>
      <c r="H70" s="98"/>
      <c r="I70" s="98"/>
      <c r="J70" s="98"/>
      <c r="K70" s="98"/>
      <c r="L70" s="98"/>
      <c r="M70" s="98"/>
      <c r="N70" s="98"/>
      <c r="O70" s="98"/>
      <c r="P70" s="98"/>
      <c r="Q70" s="98"/>
      <c r="R70" s="98"/>
      <c r="S70" s="98"/>
      <c r="T70" s="98"/>
    </row>
    <row r="71" spans="2:20">
      <c r="B71" s="23"/>
      <c r="C71" s="23"/>
      <c r="D71" s="23"/>
      <c r="E71" s="23"/>
      <c r="F71" s="98"/>
      <c r="G71" s="98"/>
      <c r="H71" s="98"/>
      <c r="I71" s="98"/>
      <c r="J71" s="98"/>
      <c r="K71" s="98"/>
      <c r="L71" s="98"/>
      <c r="M71" s="98"/>
      <c r="N71" s="98"/>
      <c r="O71" s="98"/>
      <c r="P71" s="98"/>
      <c r="Q71" s="98"/>
      <c r="R71" s="98"/>
      <c r="S71" s="98"/>
      <c r="T71" s="98"/>
    </row>
    <row r="72" spans="2:20">
      <c r="B72" s="23"/>
      <c r="C72" s="23"/>
      <c r="D72" s="23"/>
      <c r="E72" s="23"/>
      <c r="F72" s="98"/>
      <c r="G72" s="98"/>
      <c r="H72" s="98"/>
      <c r="I72" s="98"/>
      <c r="J72" s="98"/>
      <c r="K72" s="98"/>
      <c r="L72" s="98"/>
      <c r="M72" s="98"/>
      <c r="N72" s="98"/>
      <c r="O72" s="98"/>
      <c r="P72" s="98"/>
      <c r="Q72" s="98"/>
      <c r="R72" s="98"/>
      <c r="S72" s="98"/>
      <c r="T72" s="98"/>
    </row>
    <row r="73" spans="2:20">
      <c r="B73" s="23"/>
      <c r="C73" s="23"/>
      <c r="D73" s="23"/>
      <c r="E73" s="23"/>
      <c r="F73" s="98"/>
      <c r="G73" s="98"/>
      <c r="H73" s="98"/>
      <c r="I73" s="98"/>
      <c r="J73" s="98"/>
      <c r="K73" s="98"/>
      <c r="L73" s="98"/>
      <c r="M73" s="98"/>
      <c r="N73" s="98"/>
      <c r="O73" s="98"/>
      <c r="P73" s="98"/>
      <c r="Q73" s="98"/>
      <c r="R73" s="98"/>
      <c r="S73" s="98"/>
      <c r="T73" s="98"/>
    </row>
    <row r="74" spans="2:20">
      <c r="B74" s="23"/>
      <c r="C74" s="23"/>
      <c r="D74" s="23"/>
      <c r="E74" s="23"/>
      <c r="F74" s="98"/>
      <c r="G74" s="98"/>
      <c r="H74" s="98"/>
      <c r="I74" s="98"/>
      <c r="J74" s="98"/>
      <c r="K74" s="98"/>
      <c r="L74" s="98"/>
      <c r="M74" s="98"/>
      <c r="N74" s="98"/>
      <c r="O74" s="98"/>
      <c r="P74" s="98"/>
      <c r="Q74" s="98"/>
      <c r="R74" s="98"/>
      <c r="S74" s="98"/>
      <c r="T74" s="98"/>
    </row>
    <row r="75" spans="2:20">
      <c r="B75" s="23"/>
      <c r="C75" s="23"/>
      <c r="D75" s="23"/>
      <c r="E75" s="23"/>
      <c r="F75" s="98"/>
      <c r="G75" s="98"/>
      <c r="H75" s="98"/>
      <c r="I75" s="98"/>
      <c r="J75" s="98"/>
      <c r="K75" s="98"/>
      <c r="L75" s="98"/>
      <c r="M75" s="98"/>
      <c r="N75" s="98"/>
      <c r="O75" s="98"/>
      <c r="P75" s="98"/>
      <c r="Q75" s="98"/>
      <c r="R75" s="98"/>
      <c r="S75" s="98"/>
      <c r="T75" s="98"/>
    </row>
    <row r="76" spans="2:20">
      <c r="B76" s="23"/>
      <c r="C76" s="23"/>
      <c r="D76" s="23"/>
      <c r="E76" s="23"/>
      <c r="F76" s="98"/>
      <c r="G76" s="98"/>
      <c r="H76" s="98"/>
      <c r="I76" s="98"/>
      <c r="J76" s="98"/>
      <c r="K76" s="98"/>
      <c r="L76" s="98"/>
      <c r="M76" s="98"/>
      <c r="N76" s="98"/>
      <c r="O76" s="98"/>
      <c r="P76" s="98"/>
      <c r="Q76" s="98"/>
      <c r="R76" s="98"/>
      <c r="S76" s="98"/>
      <c r="T76" s="98"/>
    </row>
    <row r="77" spans="2:20">
      <c r="B77" s="23"/>
      <c r="C77" s="23"/>
      <c r="D77" s="23"/>
      <c r="E77" s="23"/>
      <c r="F77" s="98"/>
      <c r="G77" s="98"/>
      <c r="H77" s="98"/>
      <c r="I77" s="98"/>
      <c r="J77" s="98"/>
      <c r="K77" s="98"/>
      <c r="L77" s="98"/>
      <c r="M77" s="98"/>
      <c r="N77" s="98"/>
      <c r="O77" s="98"/>
      <c r="P77" s="98"/>
      <c r="Q77" s="98"/>
      <c r="R77" s="98"/>
      <c r="S77" s="98"/>
      <c r="T77" s="98"/>
    </row>
    <row r="78" spans="2:20">
      <c r="B78" s="23"/>
      <c r="C78" s="23"/>
      <c r="D78" s="23"/>
      <c r="E78" s="23"/>
      <c r="F78" s="98"/>
      <c r="G78" s="98"/>
      <c r="H78" s="98"/>
      <c r="I78" s="98"/>
      <c r="J78" s="98"/>
      <c r="K78" s="98"/>
      <c r="L78" s="98"/>
      <c r="M78" s="98"/>
      <c r="N78" s="98"/>
      <c r="O78" s="98"/>
      <c r="P78" s="98"/>
      <c r="Q78" s="98"/>
      <c r="R78" s="98"/>
      <c r="S78" s="98"/>
      <c r="T78" s="98"/>
    </row>
    <row r="79" spans="2:20">
      <c r="B79" s="23"/>
      <c r="C79" s="23"/>
      <c r="D79" s="23"/>
      <c r="E79" s="23"/>
      <c r="F79" s="98"/>
      <c r="G79" s="98"/>
      <c r="H79" s="98"/>
      <c r="I79" s="98"/>
      <c r="J79" s="98"/>
      <c r="K79" s="98"/>
      <c r="L79" s="98"/>
      <c r="M79" s="98"/>
      <c r="N79" s="98"/>
      <c r="O79" s="98"/>
      <c r="P79" s="98"/>
      <c r="Q79" s="98"/>
      <c r="R79" s="98"/>
      <c r="S79" s="98"/>
      <c r="T79" s="98"/>
    </row>
    <row r="80" spans="2:20">
      <c r="B80" s="23"/>
      <c r="C80" s="23"/>
      <c r="D80" s="23"/>
      <c r="E80" s="23"/>
      <c r="F80" s="98"/>
      <c r="G80" s="98"/>
      <c r="H80" s="98"/>
      <c r="I80" s="98"/>
      <c r="J80" s="98"/>
      <c r="K80" s="98"/>
      <c r="L80" s="98"/>
      <c r="M80" s="98"/>
      <c r="N80" s="98"/>
      <c r="O80" s="98"/>
      <c r="P80" s="98"/>
      <c r="Q80" s="98"/>
      <c r="R80" s="98"/>
      <c r="S80" s="98"/>
      <c r="T80" s="98"/>
    </row>
    <row r="81" spans="2:20">
      <c r="B81" s="23"/>
      <c r="C81" s="23"/>
      <c r="D81" s="23"/>
      <c r="E81" s="23"/>
      <c r="F81" s="98"/>
      <c r="G81" s="98"/>
      <c r="H81" s="98"/>
      <c r="I81" s="98"/>
      <c r="J81" s="98"/>
      <c r="K81" s="98"/>
      <c r="L81" s="98"/>
      <c r="M81" s="98"/>
      <c r="N81" s="98"/>
      <c r="O81" s="98"/>
      <c r="P81" s="98"/>
      <c r="Q81" s="98"/>
      <c r="R81" s="98"/>
      <c r="S81" s="98"/>
      <c r="T81" s="98"/>
    </row>
    <row r="82" spans="2:20">
      <c r="B82" s="23"/>
      <c r="C82" s="23"/>
      <c r="D82" s="23"/>
      <c r="E82" s="23"/>
      <c r="F82" s="98"/>
      <c r="G82" s="98"/>
      <c r="H82" s="98"/>
      <c r="I82" s="98"/>
      <c r="J82" s="98"/>
      <c r="K82" s="98"/>
      <c r="L82" s="98"/>
      <c r="M82" s="98"/>
      <c r="N82" s="98"/>
      <c r="O82" s="98"/>
      <c r="P82" s="98"/>
      <c r="Q82" s="98"/>
      <c r="R82" s="98"/>
      <c r="S82" s="98"/>
      <c r="T82" s="98"/>
    </row>
    <row r="83" spans="2:20">
      <c r="B83" s="23"/>
      <c r="C83" s="23"/>
      <c r="D83" s="23"/>
      <c r="E83" s="23"/>
      <c r="F83" s="98"/>
      <c r="G83" s="98"/>
      <c r="H83" s="98"/>
      <c r="I83" s="98"/>
      <c r="J83" s="98"/>
      <c r="K83" s="98"/>
      <c r="L83" s="98"/>
      <c r="M83" s="98"/>
      <c r="N83" s="98"/>
      <c r="O83" s="98"/>
      <c r="P83" s="98"/>
      <c r="Q83" s="98"/>
      <c r="R83" s="98"/>
      <c r="S83" s="98"/>
      <c r="T83" s="98"/>
    </row>
    <row r="84" spans="2:20">
      <c r="B84" s="23"/>
      <c r="C84" s="23"/>
      <c r="D84" s="23"/>
      <c r="E84" s="23"/>
      <c r="F84" s="98"/>
      <c r="G84" s="98"/>
      <c r="H84" s="98"/>
      <c r="I84" s="98"/>
      <c r="J84" s="98"/>
      <c r="K84" s="98"/>
      <c r="L84" s="98"/>
      <c r="M84" s="98"/>
      <c r="N84" s="98"/>
      <c r="O84" s="98"/>
      <c r="P84" s="98"/>
      <c r="Q84" s="98"/>
      <c r="R84" s="98"/>
      <c r="S84" s="98"/>
      <c r="T84" s="98"/>
    </row>
    <row r="85" spans="2:20">
      <c r="B85" s="23"/>
      <c r="C85" s="23"/>
      <c r="D85" s="23"/>
      <c r="E85" s="23"/>
      <c r="F85" s="98"/>
      <c r="G85" s="98"/>
      <c r="H85" s="98"/>
      <c r="I85" s="98"/>
      <c r="J85" s="98"/>
      <c r="K85" s="98"/>
      <c r="L85" s="98"/>
      <c r="M85" s="98"/>
      <c r="N85" s="98"/>
      <c r="O85" s="98"/>
      <c r="P85" s="98"/>
      <c r="Q85" s="98"/>
      <c r="R85" s="98"/>
      <c r="S85" s="98"/>
      <c r="T85" s="98"/>
    </row>
    <row r="86" spans="2:20">
      <c r="B86" s="98"/>
      <c r="C86" s="98"/>
      <c r="D86" s="98"/>
      <c r="E86" s="98"/>
      <c r="F86" s="98"/>
      <c r="G86" s="98"/>
      <c r="H86" s="98"/>
      <c r="I86" s="98"/>
      <c r="J86" s="98"/>
      <c r="K86" s="98"/>
      <c r="L86" s="98"/>
      <c r="M86" s="98"/>
      <c r="N86" s="98"/>
      <c r="O86" s="98"/>
      <c r="P86" s="98"/>
      <c r="Q86" s="98"/>
      <c r="R86" s="98"/>
      <c r="S86" s="98"/>
      <c r="T86" s="98"/>
    </row>
    <row r="87" spans="2:20">
      <c r="B87" s="98"/>
      <c r="C87" s="98"/>
      <c r="D87" s="98"/>
      <c r="E87" s="98"/>
      <c r="F87" s="98"/>
      <c r="G87" s="98"/>
      <c r="H87" s="98"/>
      <c r="I87" s="98"/>
      <c r="J87" s="98"/>
      <c r="K87" s="98"/>
      <c r="L87" s="98"/>
      <c r="M87" s="98"/>
      <c r="N87" s="98"/>
      <c r="O87" s="98"/>
      <c r="P87" s="98"/>
      <c r="Q87" s="98"/>
      <c r="R87" s="98"/>
      <c r="S87" s="98"/>
      <c r="T87" s="98"/>
    </row>
    <row r="88" spans="2:20">
      <c r="B88" s="98"/>
      <c r="C88" s="98"/>
      <c r="D88" s="98"/>
      <c r="E88" s="98"/>
      <c r="F88" s="98"/>
      <c r="G88" s="98"/>
      <c r="H88" s="98"/>
      <c r="I88" s="98"/>
      <c r="J88" s="98"/>
      <c r="K88" s="98"/>
      <c r="L88" s="98"/>
      <c r="M88" s="98"/>
      <c r="N88" s="98"/>
      <c r="O88" s="98"/>
      <c r="P88" s="98"/>
      <c r="Q88" s="98"/>
      <c r="R88" s="98"/>
      <c r="S88" s="98"/>
      <c r="T88" s="98"/>
    </row>
    <row r="89" spans="2:20">
      <c r="B89" s="98"/>
      <c r="C89" s="98"/>
      <c r="D89" s="98"/>
      <c r="E89" s="98"/>
      <c r="F89" s="98"/>
      <c r="G89" s="98"/>
      <c r="H89" s="98"/>
      <c r="I89" s="98"/>
      <c r="J89" s="98"/>
      <c r="K89" s="98"/>
      <c r="L89" s="98"/>
      <c r="M89" s="98"/>
      <c r="N89" s="98"/>
      <c r="O89" s="98"/>
      <c r="P89" s="98"/>
      <c r="Q89" s="98"/>
      <c r="R89" s="98"/>
      <c r="S89" s="98"/>
      <c r="T89" s="98"/>
    </row>
    <row r="90" spans="2:20">
      <c r="B90" s="98"/>
      <c r="C90" s="98"/>
      <c r="D90" s="98"/>
      <c r="E90" s="98"/>
      <c r="F90" s="98"/>
      <c r="G90" s="98"/>
      <c r="H90" s="98"/>
      <c r="I90" s="98"/>
      <c r="J90" s="98"/>
      <c r="K90" s="98"/>
      <c r="L90" s="98"/>
      <c r="M90" s="98"/>
      <c r="N90" s="98"/>
      <c r="O90" s="98"/>
      <c r="P90" s="98"/>
      <c r="Q90" s="98"/>
      <c r="R90" s="98"/>
      <c r="S90" s="98"/>
      <c r="T90" s="98"/>
    </row>
    <row r="91" spans="2:20">
      <c r="B91" s="98"/>
      <c r="C91" s="98"/>
      <c r="D91" s="98"/>
      <c r="E91" s="98"/>
      <c r="F91" s="98"/>
      <c r="G91" s="98"/>
      <c r="H91" s="98"/>
      <c r="I91" s="98"/>
      <c r="J91" s="98"/>
      <c r="K91" s="98"/>
      <c r="L91" s="98"/>
      <c r="M91" s="98"/>
      <c r="N91" s="98"/>
      <c r="O91" s="98"/>
      <c r="P91" s="98"/>
      <c r="Q91" s="98"/>
      <c r="R91" s="98"/>
      <c r="S91" s="98"/>
      <c r="T91" s="98"/>
    </row>
    <row r="92" spans="2:20">
      <c r="B92" s="98"/>
      <c r="C92" s="98"/>
      <c r="D92" s="98"/>
      <c r="E92" s="98"/>
      <c r="F92" s="98"/>
      <c r="G92" s="98"/>
      <c r="H92" s="98"/>
      <c r="I92" s="98"/>
      <c r="J92" s="98"/>
      <c r="K92" s="98"/>
      <c r="L92" s="98"/>
      <c r="M92" s="98"/>
      <c r="N92" s="98"/>
      <c r="O92" s="98"/>
      <c r="P92" s="98"/>
      <c r="Q92" s="98"/>
      <c r="R92" s="98"/>
      <c r="S92" s="98"/>
      <c r="T92" s="98"/>
    </row>
    <row r="93" spans="2:20">
      <c r="B93" s="98"/>
      <c r="C93" s="98"/>
      <c r="D93" s="98"/>
      <c r="E93" s="98"/>
      <c r="F93" s="98"/>
      <c r="G93" s="98"/>
      <c r="H93" s="98"/>
      <c r="I93" s="98"/>
      <c r="J93" s="98"/>
      <c r="K93" s="98"/>
      <c r="L93" s="98"/>
      <c r="M93" s="98"/>
      <c r="N93" s="98"/>
      <c r="O93" s="98"/>
      <c r="P93" s="98"/>
      <c r="Q93" s="98"/>
      <c r="R93" s="98"/>
      <c r="S93" s="98"/>
      <c r="T93" s="98"/>
    </row>
    <row r="94" spans="2:20">
      <c r="B94" s="98"/>
      <c r="C94" s="98"/>
      <c r="D94" s="98"/>
      <c r="E94" s="98"/>
      <c r="F94" s="98"/>
      <c r="G94" s="98"/>
      <c r="H94" s="98"/>
      <c r="I94" s="98"/>
      <c r="J94" s="98"/>
      <c r="K94" s="98"/>
      <c r="L94" s="98"/>
      <c r="M94" s="98"/>
      <c r="N94" s="98"/>
      <c r="O94" s="98"/>
      <c r="P94" s="98"/>
      <c r="Q94" s="98"/>
      <c r="R94" s="98"/>
      <c r="S94" s="98"/>
      <c r="T94" s="98"/>
    </row>
    <row r="95" spans="2:20">
      <c r="B95" s="98"/>
      <c r="C95" s="98"/>
      <c r="D95" s="98"/>
      <c r="E95" s="98"/>
      <c r="F95" s="98"/>
      <c r="G95" s="98"/>
      <c r="H95" s="98"/>
      <c r="I95" s="98"/>
      <c r="J95" s="98"/>
      <c r="K95" s="98"/>
      <c r="L95" s="98"/>
      <c r="M95" s="98"/>
      <c r="N95" s="98"/>
      <c r="O95" s="98"/>
      <c r="P95" s="98"/>
      <c r="Q95" s="98"/>
      <c r="R95" s="98"/>
      <c r="S95" s="98"/>
      <c r="T95" s="98"/>
    </row>
    <row r="96" spans="2:20">
      <c r="B96" s="98"/>
      <c r="C96" s="98"/>
      <c r="D96" s="98"/>
      <c r="E96" s="98"/>
      <c r="F96" s="98"/>
      <c r="G96" s="98"/>
      <c r="H96" s="98"/>
      <c r="I96" s="98"/>
      <c r="J96" s="98"/>
      <c r="K96" s="98"/>
      <c r="L96" s="98"/>
      <c r="M96" s="98"/>
      <c r="N96" s="98"/>
      <c r="O96" s="98"/>
      <c r="P96" s="98"/>
      <c r="Q96" s="98"/>
      <c r="R96" s="98"/>
      <c r="S96" s="98"/>
      <c r="T96" s="98"/>
    </row>
    <row r="97" spans="2:20">
      <c r="B97" s="98"/>
      <c r="C97" s="98"/>
      <c r="D97" s="98"/>
      <c r="E97" s="98"/>
      <c r="F97" s="98"/>
      <c r="G97" s="98"/>
      <c r="H97" s="98"/>
      <c r="I97" s="98"/>
      <c r="J97" s="98"/>
      <c r="K97" s="98"/>
      <c r="L97" s="98"/>
      <c r="M97" s="98"/>
      <c r="N97" s="98"/>
      <c r="O97" s="98"/>
      <c r="P97" s="98"/>
      <c r="Q97" s="98"/>
      <c r="R97" s="98"/>
      <c r="S97" s="98"/>
      <c r="T97" s="98"/>
    </row>
    <row r="98" spans="2:20">
      <c r="B98" s="98"/>
      <c r="C98" s="98"/>
      <c r="D98" s="98"/>
      <c r="E98" s="98"/>
      <c r="F98" s="98"/>
      <c r="G98" s="98"/>
      <c r="H98" s="98"/>
      <c r="I98" s="98"/>
      <c r="J98" s="98"/>
      <c r="K98" s="98"/>
      <c r="L98" s="98"/>
      <c r="M98" s="98"/>
      <c r="N98" s="98"/>
      <c r="O98" s="98"/>
      <c r="P98" s="98"/>
      <c r="Q98" s="98"/>
      <c r="R98" s="98"/>
      <c r="S98" s="98"/>
      <c r="T98" s="98"/>
    </row>
    <row r="99" spans="2:20">
      <c r="B99" s="98"/>
      <c r="C99" s="98"/>
      <c r="D99" s="98"/>
      <c r="E99" s="98"/>
      <c r="F99" s="98"/>
      <c r="G99" s="98"/>
      <c r="H99" s="98"/>
      <c r="I99" s="98"/>
      <c r="J99" s="98"/>
      <c r="K99" s="98"/>
      <c r="L99" s="98"/>
      <c r="M99" s="98"/>
      <c r="N99" s="98"/>
      <c r="O99" s="98"/>
      <c r="P99" s="98"/>
      <c r="Q99" s="98"/>
      <c r="R99" s="98"/>
      <c r="S99" s="98"/>
      <c r="T99" s="98"/>
    </row>
    <row r="100" spans="2:20">
      <c r="B100" s="98"/>
      <c r="C100" s="98"/>
      <c r="D100" s="98"/>
      <c r="E100" s="98"/>
      <c r="F100" s="98"/>
      <c r="G100" s="98"/>
      <c r="H100" s="98"/>
      <c r="I100" s="98"/>
      <c r="J100" s="98"/>
      <c r="K100" s="98"/>
      <c r="L100" s="98"/>
      <c r="M100" s="98"/>
      <c r="N100" s="98"/>
      <c r="O100" s="98"/>
      <c r="P100" s="98"/>
      <c r="Q100" s="98"/>
      <c r="R100" s="98"/>
      <c r="S100" s="98"/>
      <c r="T100" s="98"/>
    </row>
    <row r="101" spans="2:20">
      <c r="B101" s="98"/>
      <c r="C101" s="98"/>
      <c r="D101" s="98"/>
      <c r="E101" s="98"/>
      <c r="F101" s="98"/>
      <c r="G101" s="98"/>
      <c r="H101" s="98"/>
      <c r="I101" s="98"/>
      <c r="J101" s="98"/>
      <c r="K101" s="98"/>
      <c r="L101" s="98"/>
      <c r="M101" s="98"/>
      <c r="N101" s="98"/>
      <c r="O101" s="98"/>
      <c r="P101" s="98"/>
      <c r="Q101" s="98"/>
      <c r="R101" s="98"/>
      <c r="S101" s="98"/>
      <c r="T101" s="98"/>
    </row>
    <row r="102" spans="2:20">
      <c r="B102" s="98"/>
      <c r="C102" s="98"/>
      <c r="D102" s="98"/>
      <c r="E102" s="98"/>
      <c r="F102" s="98"/>
      <c r="G102" s="98"/>
      <c r="H102" s="98"/>
      <c r="I102" s="98"/>
      <c r="J102" s="98"/>
      <c r="K102" s="98"/>
      <c r="L102" s="98"/>
      <c r="M102" s="98"/>
      <c r="N102" s="98"/>
      <c r="O102" s="98"/>
      <c r="P102" s="98"/>
      <c r="Q102" s="98"/>
      <c r="R102" s="98"/>
      <c r="S102" s="98"/>
      <c r="T102" s="98"/>
    </row>
    <row r="103" spans="2:20">
      <c r="B103" s="98"/>
      <c r="C103" s="98"/>
      <c r="D103" s="98"/>
      <c r="E103" s="98"/>
      <c r="F103" s="98"/>
      <c r="G103" s="98"/>
      <c r="H103" s="98"/>
      <c r="I103" s="98"/>
      <c r="J103" s="98"/>
      <c r="K103" s="98"/>
      <c r="L103" s="98"/>
      <c r="M103" s="98"/>
      <c r="N103" s="98"/>
      <c r="O103" s="98"/>
      <c r="P103" s="98"/>
      <c r="Q103" s="98"/>
      <c r="R103" s="98"/>
      <c r="S103" s="98"/>
      <c r="T103" s="98"/>
    </row>
    <row r="104" spans="2:20">
      <c r="B104" s="98"/>
      <c r="C104" s="98"/>
      <c r="D104" s="98"/>
      <c r="E104" s="98"/>
      <c r="F104" s="98"/>
      <c r="G104" s="98"/>
      <c r="H104" s="98"/>
      <c r="I104" s="98"/>
      <c r="J104" s="98"/>
      <c r="K104" s="98"/>
      <c r="L104" s="98"/>
      <c r="M104" s="98"/>
      <c r="N104" s="98"/>
      <c r="O104" s="98"/>
      <c r="P104" s="98"/>
      <c r="Q104" s="98"/>
      <c r="R104" s="98"/>
      <c r="S104" s="98"/>
      <c r="T104" s="98"/>
    </row>
    <row r="105" spans="2:20">
      <c r="B105" s="98"/>
      <c r="C105" s="98"/>
      <c r="D105" s="98"/>
      <c r="E105" s="98"/>
      <c r="F105" s="98"/>
      <c r="G105" s="98"/>
      <c r="H105" s="98"/>
      <c r="I105" s="98"/>
      <c r="J105" s="98"/>
      <c r="K105" s="98"/>
      <c r="L105" s="98"/>
      <c r="M105" s="98"/>
      <c r="N105" s="98"/>
      <c r="O105" s="98"/>
      <c r="P105" s="98"/>
      <c r="Q105" s="98"/>
      <c r="R105" s="98"/>
      <c r="S105" s="98"/>
      <c r="T105" s="98"/>
    </row>
    <row r="106" spans="2:20">
      <c r="B106" s="98"/>
      <c r="C106" s="98"/>
      <c r="D106" s="98"/>
      <c r="E106" s="98"/>
      <c r="F106" s="98"/>
      <c r="G106" s="98"/>
      <c r="H106" s="98"/>
      <c r="I106" s="98"/>
      <c r="J106" s="98"/>
      <c r="K106" s="98"/>
      <c r="L106" s="98"/>
      <c r="M106" s="98"/>
      <c r="N106" s="98"/>
      <c r="O106" s="98"/>
      <c r="P106" s="98"/>
      <c r="Q106" s="98"/>
      <c r="R106" s="98"/>
      <c r="S106" s="98"/>
      <c r="T106" s="98"/>
    </row>
    <row r="107" spans="2:20">
      <c r="B107" s="98"/>
      <c r="C107" s="98"/>
      <c r="D107" s="98"/>
      <c r="E107" s="98"/>
      <c r="F107" s="98"/>
      <c r="G107" s="98"/>
      <c r="H107" s="98"/>
      <c r="I107" s="98"/>
      <c r="J107" s="98"/>
      <c r="K107" s="98"/>
      <c r="L107" s="98"/>
      <c r="M107" s="98"/>
      <c r="N107" s="98"/>
      <c r="O107" s="98"/>
      <c r="P107" s="98"/>
      <c r="Q107" s="98"/>
      <c r="R107" s="98"/>
      <c r="S107" s="98"/>
      <c r="T107" s="98"/>
    </row>
    <row r="108" spans="2:20">
      <c r="B108" s="98"/>
      <c r="C108" s="98"/>
      <c r="D108" s="98"/>
      <c r="E108" s="98"/>
      <c r="F108" s="98"/>
      <c r="G108" s="98"/>
      <c r="H108" s="98"/>
      <c r="I108" s="98"/>
      <c r="J108" s="98"/>
      <c r="K108" s="98"/>
      <c r="L108" s="98"/>
      <c r="M108" s="98"/>
      <c r="N108" s="98"/>
      <c r="O108" s="98"/>
      <c r="P108" s="98"/>
      <c r="Q108" s="98"/>
      <c r="R108" s="98"/>
      <c r="S108" s="98"/>
      <c r="T108" s="98"/>
    </row>
    <row r="109" spans="2:20">
      <c r="B109" s="98"/>
      <c r="C109" s="98"/>
      <c r="D109" s="98"/>
      <c r="E109" s="98"/>
      <c r="F109" s="98"/>
      <c r="G109" s="98"/>
      <c r="H109" s="98"/>
      <c r="I109" s="98"/>
      <c r="J109" s="98"/>
      <c r="K109" s="98"/>
      <c r="L109" s="98"/>
      <c r="M109" s="98"/>
      <c r="N109" s="98"/>
      <c r="O109" s="98"/>
      <c r="P109" s="98"/>
      <c r="Q109" s="98"/>
      <c r="R109" s="98"/>
      <c r="S109" s="98"/>
      <c r="T109" s="98"/>
    </row>
    <row r="110" spans="2:20">
      <c r="B110" s="98"/>
      <c r="C110" s="98"/>
      <c r="D110" s="98"/>
      <c r="E110" s="98"/>
      <c r="F110" s="98"/>
      <c r="G110" s="98"/>
      <c r="H110" s="98"/>
      <c r="I110" s="98"/>
      <c r="J110" s="98"/>
      <c r="K110" s="98"/>
      <c r="L110" s="98"/>
      <c r="M110" s="98"/>
      <c r="N110" s="98"/>
      <c r="O110" s="98"/>
      <c r="P110" s="98"/>
      <c r="Q110" s="98"/>
      <c r="R110" s="98"/>
      <c r="S110" s="98"/>
      <c r="T110" s="98"/>
    </row>
    <row r="111" spans="2:20">
      <c r="B111" s="98"/>
      <c r="C111" s="98"/>
      <c r="D111" s="98"/>
      <c r="E111" s="98"/>
      <c r="F111" s="98"/>
      <c r="G111" s="98"/>
      <c r="H111" s="98"/>
      <c r="I111" s="98"/>
      <c r="J111" s="98"/>
      <c r="K111" s="98"/>
      <c r="L111" s="98"/>
      <c r="M111" s="98"/>
      <c r="N111" s="98"/>
      <c r="O111" s="98"/>
      <c r="P111" s="98"/>
      <c r="Q111" s="98"/>
      <c r="R111" s="98"/>
      <c r="S111" s="98"/>
      <c r="T111" s="98"/>
    </row>
    <row r="112" spans="2:20">
      <c r="B112" s="98"/>
      <c r="C112" s="98"/>
      <c r="D112" s="98"/>
      <c r="E112" s="98"/>
      <c r="F112" s="98"/>
      <c r="G112" s="98"/>
      <c r="H112" s="98"/>
      <c r="I112" s="98"/>
      <c r="J112" s="98"/>
      <c r="K112" s="98"/>
      <c r="L112" s="98"/>
      <c r="M112" s="98"/>
      <c r="N112" s="98"/>
      <c r="O112" s="98"/>
      <c r="P112" s="98"/>
      <c r="Q112" s="98"/>
      <c r="R112" s="98"/>
      <c r="S112" s="98"/>
      <c r="T112" s="98"/>
    </row>
    <row r="113" spans="2:20">
      <c r="B113" s="98"/>
      <c r="C113" s="98"/>
      <c r="D113" s="98"/>
      <c r="E113" s="98"/>
      <c r="F113" s="98"/>
      <c r="G113" s="98"/>
      <c r="H113" s="98"/>
      <c r="I113" s="98"/>
      <c r="J113" s="98"/>
      <c r="K113" s="98"/>
      <c r="L113" s="98"/>
      <c r="M113" s="98"/>
      <c r="N113" s="98"/>
      <c r="O113" s="98"/>
      <c r="P113" s="98"/>
      <c r="Q113" s="98"/>
      <c r="R113" s="98"/>
      <c r="S113" s="98"/>
      <c r="T113" s="98"/>
    </row>
    <row r="114" spans="2:20">
      <c r="B114" s="98"/>
      <c r="C114" s="98"/>
      <c r="D114" s="98"/>
      <c r="E114" s="98"/>
      <c r="F114" s="98"/>
      <c r="G114" s="98"/>
      <c r="H114" s="98"/>
      <c r="I114" s="98"/>
      <c r="J114" s="98"/>
      <c r="K114" s="98"/>
      <c r="L114" s="98"/>
      <c r="M114" s="98"/>
      <c r="N114" s="98"/>
      <c r="O114" s="98"/>
      <c r="P114" s="98"/>
      <c r="Q114" s="98"/>
      <c r="R114" s="98"/>
      <c r="S114" s="98"/>
      <c r="T114" s="98"/>
    </row>
    <row r="115" spans="2:20">
      <c r="B115" s="98"/>
      <c r="C115" s="98"/>
      <c r="D115" s="98"/>
      <c r="E115" s="98"/>
      <c r="F115" s="98"/>
      <c r="G115" s="98"/>
      <c r="H115" s="98"/>
      <c r="I115" s="98"/>
      <c r="J115" s="98"/>
      <c r="K115" s="98"/>
      <c r="L115" s="98"/>
      <c r="M115" s="98"/>
      <c r="N115" s="98"/>
      <c r="O115" s="98"/>
      <c r="P115" s="98"/>
      <c r="Q115" s="98"/>
      <c r="R115" s="98"/>
      <c r="S115" s="98"/>
      <c r="T115" s="98"/>
    </row>
    <row r="116" spans="2:20">
      <c r="B116" s="98"/>
      <c r="C116" s="98"/>
      <c r="D116" s="98"/>
      <c r="E116" s="98"/>
      <c r="F116" s="98"/>
      <c r="G116" s="98"/>
      <c r="H116" s="98"/>
      <c r="I116" s="98"/>
      <c r="J116" s="98"/>
      <c r="K116" s="98"/>
      <c r="L116" s="98"/>
      <c r="M116" s="98"/>
      <c r="N116" s="98"/>
      <c r="O116" s="98"/>
      <c r="P116" s="98"/>
      <c r="Q116" s="98"/>
      <c r="R116" s="98"/>
      <c r="S116" s="98"/>
      <c r="T116" s="98"/>
    </row>
    <row r="117" spans="2:20">
      <c r="B117" s="98"/>
      <c r="C117" s="98"/>
      <c r="D117" s="98"/>
      <c r="E117" s="98"/>
      <c r="F117" s="98"/>
      <c r="G117" s="98"/>
      <c r="H117" s="98"/>
      <c r="I117" s="98"/>
      <c r="J117" s="98"/>
      <c r="K117" s="98"/>
      <c r="L117" s="98"/>
      <c r="M117" s="98"/>
      <c r="N117" s="98"/>
      <c r="O117" s="98"/>
      <c r="P117" s="98"/>
      <c r="Q117" s="98"/>
      <c r="R117" s="98"/>
      <c r="S117" s="98"/>
      <c r="T117" s="98"/>
    </row>
    <row r="118" spans="2:20">
      <c r="B118" s="98"/>
      <c r="C118" s="98"/>
      <c r="D118" s="98"/>
      <c r="E118" s="98"/>
      <c r="F118" s="98"/>
      <c r="G118" s="98"/>
      <c r="H118" s="98"/>
      <c r="I118" s="98"/>
      <c r="J118" s="98"/>
      <c r="K118" s="98"/>
      <c r="L118" s="98"/>
      <c r="M118" s="98"/>
      <c r="N118" s="98"/>
      <c r="O118" s="98"/>
      <c r="P118" s="98"/>
      <c r="Q118" s="98"/>
      <c r="R118" s="98"/>
      <c r="S118" s="98"/>
      <c r="T118" s="98"/>
    </row>
    <row r="119" spans="2:20">
      <c r="B119" s="98"/>
      <c r="C119" s="98"/>
      <c r="D119" s="98"/>
      <c r="E119" s="98"/>
      <c r="F119" s="98"/>
      <c r="G119" s="98"/>
      <c r="H119" s="98"/>
      <c r="I119" s="98"/>
      <c r="J119" s="98"/>
      <c r="K119" s="98"/>
      <c r="L119" s="98"/>
      <c r="M119" s="98"/>
      <c r="N119" s="98"/>
      <c r="O119" s="98"/>
      <c r="P119" s="98"/>
      <c r="Q119" s="98"/>
      <c r="R119" s="98"/>
      <c r="S119" s="98"/>
      <c r="T119" s="98"/>
    </row>
    <row r="120" spans="2:20">
      <c r="B120" s="98"/>
      <c r="C120" s="98"/>
      <c r="D120" s="98"/>
      <c r="E120" s="98"/>
      <c r="F120" s="98"/>
      <c r="G120" s="98"/>
      <c r="H120" s="98"/>
      <c r="I120" s="98"/>
      <c r="J120" s="98"/>
      <c r="K120" s="98"/>
      <c r="L120" s="98"/>
      <c r="M120" s="98"/>
      <c r="N120" s="98"/>
      <c r="O120" s="98"/>
      <c r="P120" s="98"/>
      <c r="Q120" s="98"/>
      <c r="R120" s="98"/>
      <c r="S120" s="98"/>
      <c r="T120" s="98"/>
    </row>
    <row r="121" spans="2:20">
      <c r="B121" s="98"/>
      <c r="C121" s="98"/>
      <c r="D121" s="98"/>
      <c r="E121" s="98"/>
      <c r="F121" s="98"/>
      <c r="G121" s="98"/>
      <c r="H121" s="98"/>
      <c r="I121" s="98"/>
      <c r="J121" s="98"/>
      <c r="K121" s="98"/>
      <c r="L121" s="98"/>
      <c r="M121" s="98"/>
      <c r="N121" s="98"/>
      <c r="O121" s="98"/>
      <c r="P121" s="98"/>
      <c r="Q121" s="98"/>
      <c r="R121" s="98"/>
      <c r="S121" s="98"/>
      <c r="T121" s="98"/>
    </row>
    <row r="122" spans="2:20">
      <c r="B122" s="98"/>
      <c r="C122" s="98"/>
      <c r="D122" s="98"/>
      <c r="E122" s="98"/>
      <c r="F122" s="98"/>
      <c r="G122" s="98"/>
      <c r="H122" s="98"/>
      <c r="I122" s="98"/>
      <c r="J122" s="98"/>
      <c r="K122" s="98"/>
      <c r="L122" s="98"/>
      <c r="M122" s="98"/>
      <c r="N122" s="98"/>
      <c r="O122" s="98"/>
      <c r="P122" s="98"/>
      <c r="Q122" s="98"/>
      <c r="R122" s="98"/>
      <c r="S122" s="98"/>
      <c r="T122" s="98"/>
    </row>
    <row r="123" spans="2:20">
      <c r="B123" s="98"/>
      <c r="C123" s="98"/>
      <c r="D123" s="98"/>
      <c r="E123" s="98"/>
      <c r="F123" s="98"/>
      <c r="G123" s="98"/>
      <c r="H123" s="98"/>
      <c r="I123" s="98"/>
      <c r="J123" s="98"/>
      <c r="K123" s="98"/>
      <c r="L123" s="98"/>
      <c r="M123" s="98"/>
      <c r="N123" s="98"/>
      <c r="O123" s="98"/>
      <c r="P123" s="98"/>
      <c r="Q123" s="98"/>
      <c r="R123" s="98"/>
      <c r="S123" s="98"/>
      <c r="T123" s="98"/>
    </row>
    <row r="124" spans="2:20">
      <c r="B124" s="98"/>
      <c r="C124" s="98"/>
      <c r="D124" s="98"/>
      <c r="E124" s="98"/>
      <c r="F124" s="98"/>
      <c r="G124" s="98"/>
      <c r="H124" s="98"/>
      <c r="I124" s="98"/>
      <c r="J124" s="98"/>
      <c r="K124" s="98"/>
      <c r="L124" s="98"/>
      <c r="M124" s="98"/>
      <c r="N124" s="98"/>
      <c r="O124" s="98"/>
      <c r="P124" s="98"/>
      <c r="Q124" s="98"/>
      <c r="R124" s="98"/>
      <c r="S124" s="98"/>
      <c r="T124" s="98"/>
    </row>
    <row r="125" spans="2:20">
      <c r="B125" s="98"/>
      <c r="C125" s="98"/>
      <c r="D125" s="98"/>
      <c r="E125" s="98"/>
      <c r="F125" s="98"/>
      <c r="G125" s="98"/>
      <c r="H125" s="98"/>
      <c r="I125" s="98"/>
      <c r="J125" s="98"/>
      <c r="K125" s="98"/>
      <c r="L125" s="98"/>
      <c r="M125" s="98"/>
      <c r="N125" s="98"/>
      <c r="O125" s="98"/>
      <c r="P125" s="98"/>
      <c r="Q125" s="98"/>
      <c r="R125" s="98"/>
      <c r="S125" s="98"/>
      <c r="T125" s="98"/>
    </row>
    <row r="126" spans="2:20">
      <c r="B126" s="98"/>
      <c r="C126" s="98"/>
      <c r="D126" s="98"/>
      <c r="E126" s="98"/>
      <c r="F126" s="98"/>
      <c r="G126" s="98"/>
      <c r="H126" s="98"/>
      <c r="I126" s="98"/>
      <c r="J126" s="98"/>
      <c r="K126" s="98"/>
      <c r="L126" s="98"/>
      <c r="M126" s="98"/>
      <c r="N126" s="98"/>
      <c r="O126" s="98"/>
      <c r="P126" s="98"/>
      <c r="Q126" s="98"/>
      <c r="R126" s="98"/>
      <c r="S126" s="98"/>
      <c r="T126" s="98"/>
    </row>
    <row r="127" spans="2:20">
      <c r="B127" s="98"/>
      <c r="C127" s="98"/>
      <c r="D127" s="98"/>
      <c r="E127" s="98"/>
      <c r="F127" s="98"/>
      <c r="G127" s="98"/>
      <c r="H127" s="98"/>
      <c r="I127" s="98"/>
      <c r="J127" s="98"/>
      <c r="K127" s="98"/>
      <c r="L127" s="98"/>
      <c r="M127" s="98"/>
      <c r="N127" s="98"/>
      <c r="O127" s="98"/>
      <c r="P127" s="98"/>
      <c r="Q127" s="98"/>
      <c r="R127" s="98"/>
      <c r="S127" s="98"/>
      <c r="T127" s="98"/>
    </row>
    <row r="128" spans="2:20">
      <c r="B128" s="98"/>
      <c r="C128" s="98"/>
      <c r="D128" s="98"/>
      <c r="E128" s="98"/>
      <c r="F128" s="98"/>
      <c r="G128" s="98"/>
      <c r="H128" s="98"/>
      <c r="I128" s="98"/>
      <c r="J128" s="98"/>
      <c r="K128" s="98"/>
      <c r="L128" s="98"/>
      <c r="M128" s="98"/>
      <c r="N128" s="98"/>
      <c r="O128" s="98"/>
      <c r="P128" s="98"/>
      <c r="Q128" s="98"/>
      <c r="R128" s="98"/>
      <c r="S128" s="98"/>
      <c r="T128" s="98"/>
    </row>
    <row r="129" spans="2:20">
      <c r="B129" s="98"/>
      <c r="C129" s="98"/>
      <c r="D129" s="98"/>
      <c r="E129" s="98"/>
      <c r="F129" s="98"/>
      <c r="G129" s="98"/>
      <c r="H129" s="98"/>
      <c r="I129" s="98"/>
      <c r="J129" s="98"/>
      <c r="K129" s="98"/>
      <c r="L129" s="98"/>
      <c r="M129" s="98"/>
      <c r="N129" s="98"/>
      <c r="O129" s="98"/>
      <c r="P129" s="98"/>
      <c r="Q129" s="98"/>
      <c r="R129" s="98"/>
      <c r="S129" s="98"/>
      <c r="T129" s="98"/>
    </row>
    <row r="130" spans="2:20">
      <c r="B130" s="98"/>
      <c r="C130" s="98"/>
      <c r="D130" s="98"/>
      <c r="E130" s="98"/>
      <c r="F130" s="98"/>
      <c r="G130" s="98"/>
      <c r="H130" s="98"/>
      <c r="I130" s="98"/>
      <c r="J130" s="98"/>
      <c r="K130" s="98"/>
      <c r="L130" s="98"/>
      <c r="M130" s="98"/>
      <c r="N130" s="98"/>
      <c r="O130" s="98"/>
      <c r="P130" s="98"/>
      <c r="Q130" s="98"/>
      <c r="R130" s="98"/>
      <c r="S130" s="98"/>
      <c r="T130" s="98"/>
    </row>
    <row r="131" spans="2:20">
      <c r="B131" s="98"/>
      <c r="C131" s="98"/>
      <c r="D131" s="98"/>
      <c r="E131" s="98"/>
      <c r="F131" s="98"/>
      <c r="G131" s="98"/>
      <c r="H131" s="98"/>
      <c r="I131" s="98"/>
      <c r="J131" s="98"/>
      <c r="K131" s="98"/>
      <c r="L131" s="98"/>
      <c r="M131" s="98"/>
      <c r="N131" s="98"/>
      <c r="O131" s="98"/>
      <c r="P131" s="98"/>
      <c r="Q131" s="98"/>
      <c r="R131" s="98"/>
      <c r="S131" s="98"/>
      <c r="T131" s="98"/>
    </row>
    <row r="132" spans="2:20">
      <c r="B132" s="98"/>
      <c r="C132" s="98"/>
      <c r="D132" s="98"/>
      <c r="E132" s="98"/>
      <c r="F132" s="98"/>
      <c r="G132" s="98"/>
      <c r="H132" s="98"/>
      <c r="I132" s="98"/>
      <c r="J132" s="98"/>
      <c r="K132" s="98"/>
      <c r="L132" s="98"/>
      <c r="M132" s="98"/>
      <c r="N132" s="98"/>
      <c r="O132" s="98"/>
      <c r="P132" s="98"/>
      <c r="Q132" s="98"/>
      <c r="R132" s="98"/>
      <c r="S132" s="98"/>
      <c r="T132" s="98"/>
    </row>
    <row r="133" spans="2:20">
      <c r="B133" s="98"/>
      <c r="C133" s="98"/>
      <c r="D133" s="98"/>
      <c r="E133" s="98"/>
      <c r="F133" s="98"/>
      <c r="G133" s="98"/>
      <c r="H133" s="98"/>
      <c r="I133" s="98"/>
      <c r="J133" s="98"/>
      <c r="K133" s="98"/>
      <c r="L133" s="98"/>
      <c r="M133" s="98"/>
      <c r="N133" s="98"/>
      <c r="O133" s="98"/>
      <c r="P133" s="98"/>
      <c r="Q133" s="98"/>
      <c r="R133" s="98"/>
      <c r="S133" s="98"/>
      <c r="T133" s="98"/>
    </row>
    <row r="134" spans="2:20">
      <c r="B134" s="98"/>
      <c r="C134" s="98"/>
      <c r="D134" s="98"/>
      <c r="E134" s="98"/>
      <c r="F134" s="98"/>
      <c r="G134" s="98"/>
      <c r="H134" s="98"/>
      <c r="I134" s="98"/>
      <c r="J134" s="98"/>
      <c r="K134" s="98"/>
      <c r="L134" s="98"/>
      <c r="M134" s="98"/>
      <c r="N134" s="98"/>
      <c r="O134" s="98"/>
      <c r="P134" s="98"/>
      <c r="Q134" s="98"/>
      <c r="R134" s="98"/>
      <c r="S134" s="98"/>
      <c r="T134" s="98"/>
    </row>
    <row r="135" spans="2:20">
      <c r="B135" s="98"/>
      <c r="C135" s="98"/>
      <c r="D135" s="98"/>
      <c r="E135" s="98"/>
      <c r="F135" s="98"/>
      <c r="G135" s="98"/>
      <c r="H135" s="98"/>
      <c r="I135" s="98"/>
      <c r="J135" s="98"/>
      <c r="K135" s="98"/>
      <c r="L135" s="98"/>
      <c r="M135" s="98"/>
      <c r="N135" s="98"/>
      <c r="O135" s="98"/>
      <c r="P135" s="98"/>
      <c r="Q135" s="98"/>
      <c r="R135" s="98"/>
      <c r="S135" s="98"/>
      <c r="T135" s="98"/>
    </row>
    <row r="136" spans="2:20">
      <c r="B136" s="98"/>
      <c r="C136" s="98"/>
      <c r="D136" s="98"/>
      <c r="E136" s="98"/>
      <c r="F136" s="98"/>
      <c r="G136" s="98"/>
      <c r="H136" s="98"/>
      <c r="I136" s="98"/>
      <c r="J136" s="98"/>
      <c r="K136" s="98"/>
      <c r="L136" s="98"/>
      <c r="M136" s="98"/>
      <c r="N136" s="98"/>
      <c r="O136" s="98"/>
      <c r="P136" s="98"/>
      <c r="Q136" s="98"/>
      <c r="R136" s="98"/>
      <c r="S136" s="98"/>
      <c r="T136" s="98"/>
    </row>
    <row r="137" spans="2:20">
      <c r="B137" s="98"/>
      <c r="C137" s="98"/>
      <c r="D137" s="98"/>
      <c r="E137" s="98"/>
      <c r="F137" s="98"/>
      <c r="G137" s="98"/>
      <c r="H137" s="98"/>
      <c r="I137" s="98"/>
      <c r="J137" s="98"/>
      <c r="K137" s="98"/>
      <c r="L137" s="98"/>
      <c r="M137" s="98"/>
      <c r="N137" s="98"/>
      <c r="O137" s="98"/>
      <c r="P137" s="98"/>
      <c r="Q137" s="98"/>
      <c r="R137" s="98"/>
      <c r="S137" s="98"/>
      <c r="T137" s="98"/>
    </row>
    <row r="138" spans="2:20">
      <c r="B138" s="98"/>
      <c r="C138" s="98"/>
      <c r="D138" s="98"/>
      <c r="E138" s="98"/>
      <c r="F138" s="98"/>
      <c r="G138" s="98"/>
      <c r="H138" s="98"/>
      <c r="I138" s="98"/>
      <c r="J138" s="98"/>
      <c r="K138" s="98"/>
      <c r="L138" s="98"/>
      <c r="M138" s="98"/>
      <c r="N138" s="98"/>
      <c r="O138" s="98"/>
      <c r="P138" s="98"/>
      <c r="Q138" s="98"/>
      <c r="R138" s="98"/>
      <c r="S138" s="98"/>
      <c r="T138" s="98"/>
    </row>
    <row r="139" spans="2:20">
      <c r="B139" s="98"/>
      <c r="C139" s="98"/>
      <c r="D139" s="98"/>
      <c r="E139" s="98"/>
      <c r="F139" s="98"/>
      <c r="G139" s="98"/>
      <c r="H139" s="98"/>
      <c r="I139" s="98"/>
      <c r="J139" s="98"/>
      <c r="K139" s="98"/>
      <c r="L139" s="98"/>
      <c r="M139" s="98"/>
      <c r="N139" s="98"/>
      <c r="O139" s="98"/>
      <c r="P139" s="98"/>
      <c r="Q139" s="98"/>
      <c r="R139" s="98"/>
      <c r="S139" s="98"/>
      <c r="T139" s="98"/>
    </row>
    <row r="140" spans="2:20">
      <c r="B140" s="98"/>
      <c r="C140" s="98"/>
      <c r="D140" s="98"/>
      <c r="E140" s="98"/>
      <c r="F140" s="98"/>
      <c r="G140" s="98"/>
      <c r="H140" s="98"/>
      <c r="I140" s="98"/>
      <c r="J140" s="98"/>
      <c r="K140" s="98"/>
      <c r="L140" s="98"/>
      <c r="M140" s="98"/>
      <c r="N140" s="98"/>
      <c r="O140" s="98"/>
      <c r="P140" s="98"/>
      <c r="Q140" s="98"/>
      <c r="R140" s="98"/>
      <c r="S140" s="98"/>
      <c r="T140" s="98"/>
    </row>
    <row r="141" spans="2:20">
      <c r="B141" s="98"/>
      <c r="C141" s="98"/>
      <c r="D141" s="98"/>
      <c r="E141" s="98"/>
      <c r="F141" s="98"/>
      <c r="G141" s="98"/>
      <c r="H141" s="98"/>
      <c r="I141" s="98"/>
      <c r="J141" s="98"/>
      <c r="K141" s="98"/>
      <c r="L141" s="98"/>
      <c r="M141" s="98"/>
      <c r="N141" s="98"/>
      <c r="O141" s="98"/>
      <c r="P141" s="98"/>
      <c r="Q141" s="98"/>
      <c r="R141" s="98"/>
      <c r="S141" s="98"/>
      <c r="T141" s="98"/>
    </row>
    <row r="142" spans="2:20">
      <c r="B142" s="98"/>
      <c r="C142" s="98"/>
      <c r="D142" s="98"/>
      <c r="E142" s="98"/>
      <c r="F142" s="98"/>
      <c r="G142" s="98"/>
      <c r="H142" s="98"/>
      <c r="I142" s="98"/>
      <c r="J142" s="98"/>
      <c r="K142" s="98"/>
      <c r="L142" s="98"/>
      <c r="M142" s="98"/>
      <c r="N142" s="98"/>
      <c r="O142" s="98"/>
      <c r="P142" s="98"/>
      <c r="Q142" s="98"/>
      <c r="R142" s="98"/>
      <c r="S142" s="98"/>
      <c r="T142" s="98"/>
    </row>
    <row r="143" spans="2:20">
      <c r="B143" s="98"/>
      <c r="C143" s="98"/>
      <c r="D143" s="98"/>
      <c r="E143" s="98"/>
      <c r="F143" s="98"/>
      <c r="G143" s="98"/>
      <c r="H143" s="98"/>
      <c r="I143" s="98"/>
      <c r="J143" s="98"/>
      <c r="K143" s="98"/>
      <c r="L143" s="98"/>
      <c r="M143" s="98"/>
      <c r="N143" s="98"/>
      <c r="O143" s="98"/>
      <c r="P143" s="98"/>
      <c r="Q143" s="98"/>
      <c r="R143" s="98"/>
      <c r="S143" s="98"/>
      <c r="T143" s="98"/>
    </row>
    <row r="144" spans="2:20">
      <c r="B144" s="98"/>
      <c r="C144" s="98"/>
      <c r="D144" s="98"/>
      <c r="E144" s="98"/>
      <c r="F144" s="98"/>
      <c r="G144" s="98"/>
      <c r="H144" s="98"/>
      <c r="I144" s="98"/>
      <c r="J144" s="98"/>
      <c r="K144" s="98"/>
      <c r="L144" s="98"/>
      <c r="M144" s="98"/>
      <c r="N144" s="98"/>
      <c r="O144" s="98"/>
      <c r="P144" s="98"/>
      <c r="Q144" s="98"/>
      <c r="R144" s="98"/>
      <c r="S144" s="98"/>
      <c r="T144" s="98"/>
    </row>
    <row r="145" spans="2:20">
      <c r="B145" s="98"/>
      <c r="C145" s="98"/>
      <c r="D145" s="98"/>
      <c r="E145" s="98"/>
      <c r="F145" s="98"/>
      <c r="G145" s="98"/>
      <c r="H145" s="98"/>
      <c r="I145" s="98"/>
      <c r="J145" s="98"/>
      <c r="K145" s="98"/>
      <c r="L145" s="98"/>
      <c r="M145" s="98"/>
      <c r="N145" s="98"/>
      <c r="O145" s="98"/>
      <c r="P145" s="98"/>
      <c r="Q145" s="98"/>
      <c r="R145" s="98"/>
      <c r="S145" s="98"/>
      <c r="T145" s="98"/>
    </row>
    <row r="146" spans="2:20">
      <c r="B146" s="98"/>
      <c r="C146" s="98"/>
      <c r="D146" s="98"/>
      <c r="E146" s="98"/>
      <c r="F146" s="98"/>
      <c r="G146" s="98"/>
      <c r="H146" s="98"/>
      <c r="I146" s="98"/>
      <c r="J146" s="98"/>
      <c r="K146" s="98"/>
      <c r="L146" s="98"/>
      <c r="M146" s="98"/>
      <c r="N146" s="98"/>
      <c r="O146" s="98"/>
      <c r="P146" s="98"/>
      <c r="Q146" s="98"/>
      <c r="R146" s="98"/>
      <c r="S146" s="98"/>
      <c r="T146" s="98"/>
    </row>
    <row r="147" spans="2:20">
      <c r="B147" s="98"/>
      <c r="C147" s="98"/>
      <c r="D147" s="98"/>
      <c r="E147" s="98"/>
      <c r="F147" s="98"/>
      <c r="G147" s="98"/>
      <c r="H147" s="98"/>
      <c r="I147" s="98"/>
      <c r="J147" s="98"/>
      <c r="K147" s="98"/>
      <c r="L147" s="98"/>
      <c r="M147" s="98"/>
      <c r="N147" s="98"/>
      <c r="O147" s="98"/>
      <c r="P147" s="98"/>
      <c r="Q147" s="98"/>
      <c r="R147" s="98"/>
      <c r="S147" s="98"/>
      <c r="T147" s="98"/>
    </row>
    <row r="148" spans="2:20">
      <c r="B148" s="98"/>
      <c r="C148" s="98"/>
      <c r="D148" s="98"/>
      <c r="E148" s="98"/>
      <c r="F148" s="98"/>
      <c r="G148" s="98"/>
      <c r="H148" s="98"/>
      <c r="I148" s="98"/>
      <c r="J148" s="98"/>
      <c r="K148" s="98"/>
      <c r="L148" s="98"/>
      <c r="M148" s="98"/>
      <c r="N148" s="98"/>
      <c r="O148" s="98"/>
      <c r="P148" s="98"/>
      <c r="Q148" s="98"/>
      <c r="R148" s="98"/>
      <c r="S148" s="98"/>
      <c r="T148" s="98"/>
    </row>
    <row r="149" spans="2:20">
      <c r="B149" s="98"/>
      <c r="C149" s="98"/>
      <c r="D149" s="98"/>
      <c r="E149" s="98"/>
      <c r="F149" s="98"/>
      <c r="G149" s="98"/>
      <c r="H149" s="98"/>
      <c r="I149" s="98"/>
      <c r="J149" s="98"/>
      <c r="K149" s="98"/>
      <c r="L149" s="98"/>
      <c r="M149" s="98"/>
      <c r="N149" s="98"/>
      <c r="O149" s="98"/>
      <c r="P149" s="98"/>
      <c r="Q149" s="98"/>
      <c r="R149" s="98"/>
      <c r="S149" s="98"/>
      <c r="T149" s="98"/>
    </row>
    <row r="150" spans="2:20">
      <c r="B150" s="98"/>
      <c r="C150" s="98"/>
      <c r="D150" s="98"/>
      <c r="E150" s="98"/>
      <c r="F150" s="98"/>
      <c r="G150" s="98"/>
      <c r="H150" s="98"/>
      <c r="I150" s="98"/>
      <c r="J150" s="98"/>
      <c r="K150" s="98"/>
      <c r="L150" s="98"/>
      <c r="M150" s="98"/>
      <c r="N150" s="98"/>
      <c r="O150" s="98"/>
      <c r="P150" s="98"/>
      <c r="Q150" s="98"/>
      <c r="R150" s="98"/>
      <c r="S150" s="98"/>
      <c r="T150" s="98"/>
    </row>
    <row r="151" spans="2:20">
      <c r="B151" s="98"/>
      <c r="C151" s="98"/>
      <c r="D151" s="98"/>
      <c r="E151" s="98"/>
      <c r="F151" s="98"/>
      <c r="G151" s="98"/>
      <c r="H151" s="98"/>
      <c r="I151" s="98"/>
      <c r="J151" s="98"/>
      <c r="K151" s="98"/>
      <c r="L151" s="98"/>
      <c r="M151" s="98"/>
      <c r="N151" s="98"/>
      <c r="O151" s="98"/>
      <c r="P151" s="98"/>
      <c r="Q151" s="98"/>
      <c r="R151" s="98"/>
      <c r="S151" s="98"/>
      <c r="T151" s="98"/>
    </row>
    <row r="152" spans="2:20">
      <c r="B152" s="98"/>
      <c r="C152" s="98"/>
      <c r="D152" s="98"/>
      <c r="E152" s="98"/>
      <c r="F152" s="98"/>
      <c r="G152" s="98"/>
      <c r="H152" s="98"/>
      <c r="I152" s="98"/>
      <c r="J152" s="98"/>
      <c r="K152" s="98"/>
      <c r="L152" s="98"/>
      <c r="M152" s="98"/>
      <c r="N152" s="98"/>
      <c r="O152" s="98"/>
      <c r="P152" s="98"/>
      <c r="Q152" s="98"/>
      <c r="R152" s="98"/>
      <c r="S152" s="98"/>
      <c r="T152" s="98"/>
    </row>
    <row r="153" spans="2:20">
      <c r="B153" s="98"/>
      <c r="C153" s="98"/>
      <c r="D153" s="98"/>
      <c r="E153" s="98"/>
      <c r="F153" s="98"/>
      <c r="G153" s="98"/>
      <c r="H153" s="98"/>
      <c r="I153" s="98"/>
      <c r="J153" s="98"/>
      <c r="K153" s="98"/>
      <c r="L153" s="98"/>
      <c r="M153" s="98"/>
      <c r="N153" s="98"/>
      <c r="O153" s="98"/>
      <c r="P153" s="98"/>
      <c r="Q153" s="98"/>
      <c r="R153" s="98"/>
      <c r="S153" s="98"/>
      <c r="T153" s="98"/>
    </row>
    <row r="154" spans="2:20">
      <c r="B154" s="98"/>
      <c r="C154" s="98"/>
      <c r="D154" s="98"/>
      <c r="E154" s="98"/>
      <c r="F154" s="98"/>
      <c r="G154" s="98"/>
      <c r="H154" s="98"/>
      <c r="I154" s="98"/>
      <c r="J154" s="98"/>
      <c r="K154" s="98"/>
      <c r="L154" s="98"/>
      <c r="M154" s="98"/>
      <c r="N154" s="98"/>
      <c r="O154" s="98"/>
      <c r="P154" s="98"/>
      <c r="Q154" s="98"/>
      <c r="R154" s="98"/>
      <c r="S154" s="98"/>
      <c r="T154" s="98"/>
    </row>
    <row r="155" spans="2:20">
      <c r="B155" s="98"/>
      <c r="C155" s="98"/>
      <c r="D155" s="98"/>
      <c r="E155" s="98"/>
      <c r="F155" s="98"/>
      <c r="G155" s="98"/>
      <c r="H155" s="98"/>
      <c r="I155" s="98"/>
      <c r="J155" s="98"/>
      <c r="K155" s="98"/>
      <c r="L155" s="98"/>
      <c r="M155" s="98"/>
      <c r="N155" s="98"/>
      <c r="O155" s="98"/>
      <c r="P155" s="98"/>
      <c r="Q155" s="98"/>
      <c r="R155" s="98"/>
      <c r="S155" s="98"/>
      <c r="T155" s="98"/>
    </row>
    <row r="156" spans="2:20">
      <c r="B156" s="98"/>
      <c r="C156" s="98"/>
      <c r="D156" s="98"/>
      <c r="E156" s="98"/>
      <c r="F156" s="98"/>
      <c r="G156" s="98"/>
      <c r="H156" s="98"/>
      <c r="I156" s="98"/>
      <c r="J156" s="98"/>
      <c r="K156" s="98"/>
      <c r="L156" s="98"/>
      <c r="M156" s="98"/>
      <c r="N156" s="98"/>
      <c r="O156" s="98"/>
      <c r="P156" s="98"/>
      <c r="Q156" s="98"/>
      <c r="R156" s="98"/>
      <c r="S156" s="98"/>
      <c r="T156" s="98"/>
    </row>
    <row r="157" spans="2:20">
      <c r="B157" s="98"/>
      <c r="C157" s="98"/>
      <c r="D157" s="98"/>
      <c r="E157" s="98"/>
      <c r="F157" s="98"/>
      <c r="G157" s="98"/>
      <c r="H157" s="98"/>
      <c r="I157" s="98"/>
      <c r="J157" s="98"/>
      <c r="K157" s="98"/>
      <c r="L157" s="98"/>
      <c r="M157" s="98"/>
      <c r="N157" s="98"/>
      <c r="O157" s="98"/>
      <c r="P157" s="98"/>
      <c r="Q157" s="98"/>
      <c r="R157" s="98"/>
      <c r="S157" s="98"/>
      <c r="T157" s="98"/>
    </row>
    <row r="158" spans="2:20">
      <c r="B158" s="98"/>
      <c r="C158" s="98"/>
      <c r="D158" s="98"/>
      <c r="E158" s="98"/>
      <c r="F158" s="98"/>
      <c r="G158" s="98"/>
      <c r="H158" s="98"/>
      <c r="I158" s="98"/>
      <c r="J158" s="98"/>
      <c r="K158" s="98"/>
      <c r="L158" s="98"/>
      <c r="M158" s="98"/>
      <c r="N158" s="98"/>
      <c r="O158" s="98"/>
      <c r="P158" s="98"/>
      <c r="Q158" s="98"/>
      <c r="R158" s="98"/>
      <c r="S158" s="98"/>
      <c r="T158" s="98"/>
    </row>
    <row r="159" spans="2:20">
      <c r="B159" s="98"/>
      <c r="C159" s="98"/>
      <c r="D159" s="98"/>
      <c r="E159" s="98"/>
      <c r="F159" s="98"/>
      <c r="G159" s="98"/>
      <c r="H159" s="98"/>
      <c r="I159" s="98"/>
      <c r="J159" s="98"/>
      <c r="K159" s="98"/>
      <c r="L159" s="98"/>
      <c r="M159" s="98"/>
      <c r="N159" s="98"/>
      <c r="O159" s="98"/>
      <c r="P159" s="98"/>
      <c r="Q159" s="98"/>
      <c r="R159" s="98"/>
      <c r="S159" s="98"/>
      <c r="T159" s="98"/>
    </row>
    <row r="160" spans="2:20">
      <c r="B160" s="98"/>
      <c r="C160" s="98"/>
      <c r="D160" s="98"/>
      <c r="E160" s="98"/>
      <c r="F160" s="98"/>
      <c r="G160" s="98"/>
      <c r="H160" s="98"/>
      <c r="I160" s="98"/>
      <c r="J160" s="98"/>
      <c r="K160" s="98"/>
      <c r="L160" s="98"/>
      <c r="M160" s="98"/>
      <c r="N160" s="98"/>
      <c r="O160" s="98"/>
      <c r="P160" s="98"/>
      <c r="Q160" s="98"/>
      <c r="R160" s="98"/>
      <c r="S160" s="98"/>
      <c r="T160" s="98"/>
    </row>
    <row r="161" spans="2:20">
      <c r="B161" s="98"/>
      <c r="C161" s="98"/>
      <c r="D161" s="98"/>
      <c r="E161" s="98"/>
      <c r="F161" s="98"/>
      <c r="G161" s="98"/>
      <c r="H161" s="98"/>
      <c r="I161" s="98"/>
      <c r="J161" s="98"/>
      <c r="K161" s="98"/>
      <c r="L161" s="98"/>
      <c r="M161" s="98"/>
      <c r="N161" s="98"/>
      <c r="O161" s="98"/>
      <c r="P161" s="98"/>
      <c r="Q161" s="98"/>
      <c r="R161" s="98"/>
      <c r="S161" s="98"/>
      <c r="T161" s="98"/>
    </row>
    <row r="162" spans="2:20">
      <c r="B162" s="98"/>
      <c r="C162" s="98"/>
      <c r="D162" s="98"/>
      <c r="E162" s="98"/>
      <c r="F162" s="98"/>
      <c r="G162" s="98"/>
      <c r="H162" s="98"/>
      <c r="I162" s="98"/>
      <c r="J162" s="98"/>
      <c r="K162" s="98"/>
      <c r="L162" s="98"/>
      <c r="M162" s="98"/>
      <c r="N162" s="98"/>
      <c r="O162" s="98"/>
      <c r="P162" s="98"/>
      <c r="Q162" s="98"/>
      <c r="R162" s="98"/>
      <c r="S162" s="98"/>
      <c r="T162" s="98"/>
    </row>
    <row r="163" spans="2:20">
      <c r="B163" s="98"/>
      <c r="C163" s="98"/>
      <c r="D163" s="98"/>
      <c r="E163" s="98"/>
      <c r="F163" s="98"/>
      <c r="G163" s="98"/>
      <c r="H163" s="98"/>
      <c r="I163" s="98"/>
      <c r="J163" s="98"/>
      <c r="K163" s="98"/>
      <c r="L163" s="98"/>
      <c r="M163" s="98"/>
      <c r="N163" s="98"/>
      <c r="O163" s="98"/>
      <c r="P163" s="98"/>
      <c r="Q163" s="98"/>
      <c r="R163" s="98"/>
      <c r="S163" s="98"/>
      <c r="T163" s="98"/>
    </row>
    <row r="164" spans="2:20">
      <c r="B164" s="98"/>
      <c r="C164" s="98"/>
      <c r="D164" s="98"/>
      <c r="E164" s="98"/>
      <c r="F164" s="98"/>
      <c r="G164" s="98"/>
      <c r="H164" s="98"/>
      <c r="I164" s="98"/>
      <c r="J164" s="98"/>
      <c r="K164" s="98"/>
      <c r="L164" s="98"/>
      <c r="M164" s="98"/>
      <c r="N164" s="98"/>
      <c r="O164" s="98"/>
      <c r="P164" s="98"/>
      <c r="Q164" s="98"/>
      <c r="R164" s="98"/>
      <c r="S164" s="98"/>
      <c r="T164" s="98"/>
    </row>
    <row r="165" spans="2:20">
      <c r="B165" s="98"/>
      <c r="C165" s="98"/>
      <c r="D165" s="98"/>
      <c r="E165" s="98"/>
      <c r="F165" s="98"/>
      <c r="G165" s="98"/>
      <c r="H165" s="98"/>
      <c r="I165" s="98"/>
      <c r="J165" s="98"/>
      <c r="K165" s="98"/>
      <c r="L165" s="98"/>
      <c r="M165" s="98"/>
      <c r="N165" s="98"/>
      <c r="O165" s="98"/>
      <c r="P165" s="98"/>
      <c r="Q165" s="98"/>
      <c r="R165" s="98"/>
      <c r="S165" s="98"/>
      <c r="T165" s="98"/>
    </row>
    <row r="166" spans="2:20">
      <c r="B166" s="98"/>
      <c r="C166" s="98"/>
      <c r="D166" s="98"/>
      <c r="E166" s="98"/>
      <c r="F166" s="98"/>
      <c r="G166" s="98"/>
      <c r="H166" s="98"/>
      <c r="I166" s="98"/>
      <c r="J166" s="98"/>
      <c r="K166" s="98"/>
      <c r="L166" s="98"/>
      <c r="M166" s="98"/>
      <c r="N166" s="98"/>
      <c r="O166" s="98"/>
      <c r="P166" s="98"/>
      <c r="Q166" s="98"/>
      <c r="R166" s="98"/>
      <c r="S166" s="98"/>
      <c r="T166" s="98"/>
    </row>
    <row r="167" spans="2:20">
      <c r="B167" s="98"/>
      <c r="C167" s="98"/>
      <c r="D167" s="98"/>
      <c r="E167" s="98"/>
      <c r="F167" s="98"/>
      <c r="G167" s="98"/>
      <c r="H167" s="98"/>
      <c r="I167" s="98"/>
      <c r="J167" s="98"/>
      <c r="K167" s="98"/>
      <c r="L167" s="98"/>
      <c r="M167" s="98"/>
      <c r="N167" s="98"/>
      <c r="O167" s="98"/>
      <c r="P167" s="98"/>
      <c r="Q167" s="98"/>
      <c r="R167" s="98"/>
      <c r="S167" s="98"/>
      <c r="T167" s="98"/>
    </row>
    <row r="168" spans="2:20">
      <c r="B168" s="98"/>
      <c r="C168" s="98"/>
      <c r="D168" s="98"/>
      <c r="E168" s="98"/>
      <c r="F168" s="98"/>
      <c r="G168" s="98"/>
      <c r="H168" s="98"/>
      <c r="I168" s="98"/>
      <c r="J168" s="98"/>
      <c r="K168" s="98"/>
      <c r="L168" s="98"/>
      <c r="M168" s="98"/>
      <c r="N168" s="98"/>
      <c r="O168" s="98"/>
      <c r="P168" s="98"/>
      <c r="Q168" s="98"/>
      <c r="R168" s="98"/>
      <c r="S168" s="98"/>
      <c r="T168" s="98"/>
    </row>
    <row r="169" spans="2:20">
      <c r="B169" s="98"/>
      <c r="C169" s="98"/>
      <c r="D169" s="98"/>
      <c r="E169" s="98"/>
      <c r="F169" s="98"/>
      <c r="G169" s="98"/>
      <c r="H169" s="98"/>
      <c r="I169" s="98"/>
      <c r="J169" s="98"/>
      <c r="K169" s="98"/>
      <c r="L169" s="98"/>
      <c r="M169" s="98"/>
      <c r="N169" s="98"/>
      <c r="O169" s="98"/>
      <c r="P169" s="98"/>
      <c r="Q169" s="98"/>
      <c r="R169" s="98"/>
      <c r="S169" s="98"/>
      <c r="T169" s="98"/>
    </row>
    <row r="170" spans="2:20">
      <c r="B170" s="98"/>
      <c r="C170" s="98"/>
      <c r="D170" s="98"/>
      <c r="E170" s="98"/>
      <c r="F170" s="98"/>
      <c r="G170" s="98"/>
      <c r="H170" s="98"/>
      <c r="I170" s="98"/>
      <c r="J170" s="98"/>
      <c r="K170" s="98"/>
      <c r="L170" s="98"/>
      <c r="M170" s="98"/>
      <c r="N170" s="98"/>
      <c r="O170" s="98"/>
      <c r="P170" s="98"/>
      <c r="Q170" s="98"/>
      <c r="R170" s="98"/>
      <c r="S170" s="98"/>
      <c r="T170" s="98"/>
    </row>
    <row r="171" spans="2:20">
      <c r="B171" s="98"/>
      <c r="C171" s="98"/>
      <c r="D171" s="98"/>
      <c r="E171" s="98"/>
      <c r="F171" s="98"/>
      <c r="G171" s="98"/>
      <c r="H171" s="98"/>
      <c r="I171" s="98"/>
      <c r="J171" s="98"/>
      <c r="K171" s="98"/>
      <c r="L171" s="98"/>
      <c r="M171" s="98"/>
      <c r="N171" s="98"/>
      <c r="O171" s="98"/>
      <c r="P171" s="98"/>
      <c r="Q171" s="98"/>
      <c r="R171" s="98"/>
      <c r="S171" s="98"/>
      <c r="T171" s="98"/>
    </row>
    <row r="172" spans="2:20">
      <c r="B172" s="98"/>
      <c r="C172" s="98"/>
      <c r="D172" s="98"/>
      <c r="E172" s="98"/>
      <c r="F172" s="98"/>
      <c r="G172" s="98"/>
      <c r="H172" s="98"/>
      <c r="I172" s="98"/>
      <c r="J172" s="98"/>
      <c r="K172" s="98"/>
      <c r="L172" s="98"/>
      <c r="M172" s="98"/>
      <c r="N172" s="98"/>
      <c r="O172" s="98"/>
      <c r="P172" s="98"/>
      <c r="Q172" s="98"/>
      <c r="R172" s="98"/>
      <c r="S172" s="98"/>
      <c r="T172" s="98"/>
    </row>
    <row r="173" spans="2:20">
      <c r="B173" s="98"/>
      <c r="C173" s="98"/>
      <c r="D173" s="98"/>
      <c r="E173" s="98"/>
      <c r="F173" s="98"/>
      <c r="G173" s="98"/>
      <c r="H173" s="98"/>
      <c r="I173" s="98"/>
      <c r="J173" s="98"/>
      <c r="K173" s="98"/>
      <c r="L173" s="98"/>
      <c r="M173" s="98"/>
      <c r="N173" s="98"/>
      <c r="O173" s="98"/>
      <c r="P173" s="98"/>
      <c r="Q173" s="98"/>
      <c r="R173" s="98"/>
      <c r="S173" s="98"/>
      <c r="T173" s="98"/>
    </row>
    <row r="174" spans="2:20">
      <c r="B174" s="98"/>
      <c r="C174" s="98"/>
      <c r="D174" s="98"/>
      <c r="E174" s="98"/>
      <c r="F174" s="98"/>
      <c r="G174" s="98"/>
      <c r="H174" s="98"/>
      <c r="I174" s="98"/>
      <c r="J174" s="98"/>
      <c r="K174" s="98"/>
      <c r="L174" s="98"/>
      <c r="M174" s="98"/>
      <c r="N174" s="98"/>
      <c r="O174" s="98"/>
      <c r="P174" s="98"/>
      <c r="Q174" s="98"/>
      <c r="R174" s="98"/>
      <c r="S174" s="98"/>
      <c r="T174" s="98"/>
    </row>
    <row r="175" spans="2:20">
      <c r="B175" s="98"/>
      <c r="C175" s="98"/>
      <c r="D175" s="98"/>
      <c r="E175" s="98"/>
      <c r="F175" s="98"/>
      <c r="G175" s="98"/>
      <c r="H175" s="98"/>
      <c r="I175" s="98"/>
      <c r="J175" s="98"/>
      <c r="K175" s="98"/>
      <c r="L175" s="98"/>
      <c r="M175" s="98"/>
      <c r="N175" s="98"/>
      <c r="O175" s="98"/>
      <c r="P175" s="98"/>
      <c r="Q175" s="98"/>
      <c r="R175" s="98"/>
      <c r="S175" s="98"/>
      <c r="T175" s="98"/>
    </row>
    <row r="176" spans="2:20">
      <c r="B176" s="98"/>
      <c r="C176" s="98"/>
      <c r="D176" s="98"/>
      <c r="E176" s="98"/>
      <c r="F176" s="98"/>
      <c r="G176" s="98"/>
      <c r="H176" s="98"/>
      <c r="I176" s="98"/>
      <c r="J176" s="98"/>
      <c r="K176" s="98"/>
      <c r="L176" s="98"/>
      <c r="M176" s="98"/>
      <c r="N176" s="98"/>
      <c r="O176" s="98"/>
      <c r="P176" s="98"/>
      <c r="Q176" s="98"/>
      <c r="R176" s="98"/>
      <c r="S176" s="98"/>
      <c r="T176" s="98"/>
    </row>
    <row r="177" spans="2:20">
      <c r="B177" s="98"/>
      <c r="C177" s="98"/>
      <c r="D177" s="98"/>
      <c r="E177" s="98"/>
      <c r="F177" s="98"/>
      <c r="G177" s="98"/>
      <c r="H177" s="98"/>
      <c r="I177" s="98"/>
      <c r="J177" s="98"/>
      <c r="K177" s="98"/>
      <c r="L177" s="98"/>
      <c r="M177" s="98"/>
      <c r="N177" s="98"/>
      <c r="O177" s="98"/>
      <c r="P177" s="98"/>
      <c r="Q177" s="98"/>
      <c r="R177" s="98"/>
      <c r="S177" s="98"/>
      <c r="T177" s="98"/>
    </row>
    <row r="178" spans="2:20">
      <c r="B178" s="98"/>
      <c r="C178" s="98"/>
      <c r="D178" s="98"/>
      <c r="E178" s="98"/>
      <c r="F178" s="98"/>
      <c r="G178" s="98"/>
      <c r="H178" s="98"/>
      <c r="I178" s="98"/>
      <c r="J178" s="98"/>
      <c r="K178" s="98"/>
      <c r="L178" s="98"/>
      <c r="M178" s="98"/>
      <c r="N178" s="98"/>
      <c r="O178" s="98"/>
      <c r="P178" s="98"/>
      <c r="Q178" s="98"/>
      <c r="R178" s="98"/>
      <c r="S178" s="98"/>
      <c r="T178" s="98"/>
    </row>
    <row r="179" spans="2:20">
      <c r="B179" s="98"/>
      <c r="C179" s="98"/>
      <c r="D179" s="98"/>
      <c r="E179" s="98"/>
      <c r="F179" s="98"/>
      <c r="G179" s="98"/>
      <c r="H179" s="98"/>
      <c r="I179" s="98"/>
      <c r="J179" s="98"/>
      <c r="K179" s="98"/>
      <c r="L179" s="98"/>
      <c r="M179" s="98"/>
      <c r="N179" s="98"/>
      <c r="O179" s="98"/>
      <c r="P179" s="98"/>
      <c r="Q179" s="98"/>
      <c r="R179" s="98"/>
      <c r="S179" s="98"/>
      <c r="T179" s="98"/>
    </row>
    <row r="180" spans="2:20">
      <c r="B180" s="98"/>
      <c r="C180" s="98"/>
      <c r="D180" s="98"/>
      <c r="E180" s="98"/>
      <c r="F180" s="98"/>
      <c r="G180" s="98"/>
      <c r="H180" s="98"/>
      <c r="I180" s="98"/>
      <c r="J180" s="98"/>
      <c r="K180" s="98"/>
      <c r="L180" s="98"/>
      <c r="M180" s="98"/>
      <c r="N180" s="98"/>
      <c r="O180" s="98"/>
      <c r="P180" s="98"/>
      <c r="Q180" s="98"/>
      <c r="R180" s="98"/>
      <c r="S180" s="98"/>
      <c r="T180" s="98"/>
    </row>
    <row r="181" spans="2:20">
      <c r="B181" s="98"/>
      <c r="C181" s="98"/>
      <c r="D181" s="98"/>
      <c r="E181" s="98"/>
      <c r="F181" s="98"/>
      <c r="G181" s="98"/>
      <c r="H181" s="98"/>
      <c r="I181" s="98"/>
      <c r="J181" s="98"/>
      <c r="K181" s="98"/>
      <c r="L181" s="98"/>
      <c r="M181" s="98"/>
      <c r="N181" s="98"/>
      <c r="O181" s="98"/>
      <c r="P181" s="98"/>
      <c r="Q181" s="98"/>
      <c r="R181" s="98"/>
      <c r="S181" s="98"/>
      <c r="T181" s="98"/>
    </row>
    <row r="182" spans="2:20">
      <c r="B182" s="98"/>
      <c r="C182" s="98"/>
      <c r="D182" s="98"/>
      <c r="E182" s="98"/>
      <c r="F182" s="98"/>
      <c r="G182" s="98"/>
      <c r="H182" s="98"/>
      <c r="I182" s="98"/>
      <c r="J182" s="98"/>
      <c r="K182" s="98"/>
      <c r="L182" s="98"/>
      <c r="M182" s="98"/>
      <c r="N182" s="98"/>
      <c r="O182" s="98"/>
      <c r="P182" s="98"/>
      <c r="Q182" s="98"/>
      <c r="R182" s="98"/>
      <c r="S182" s="98"/>
      <c r="T182" s="98"/>
    </row>
    <row r="183" spans="2:20">
      <c r="B183" s="98"/>
      <c r="C183" s="98"/>
      <c r="D183" s="98"/>
      <c r="E183" s="98"/>
      <c r="F183" s="98"/>
      <c r="G183" s="98"/>
      <c r="H183" s="98"/>
      <c r="I183" s="98"/>
      <c r="J183" s="98"/>
      <c r="K183" s="98"/>
      <c r="L183" s="98"/>
      <c r="M183" s="98"/>
      <c r="N183" s="98"/>
      <c r="O183" s="98"/>
      <c r="P183" s="98"/>
      <c r="Q183" s="98"/>
      <c r="R183" s="98"/>
      <c r="S183" s="98"/>
      <c r="T183" s="98"/>
    </row>
    <row r="184" spans="2:20">
      <c r="B184" s="98"/>
      <c r="C184" s="98"/>
      <c r="D184" s="98"/>
      <c r="E184" s="98"/>
      <c r="F184" s="98"/>
      <c r="G184" s="98"/>
      <c r="H184" s="98"/>
      <c r="I184" s="98"/>
      <c r="J184" s="98"/>
      <c r="K184" s="98"/>
      <c r="L184" s="98"/>
      <c r="M184" s="98"/>
      <c r="N184" s="98"/>
      <c r="O184" s="98"/>
      <c r="P184" s="98"/>
      <c r="Q184" s="98"/>
      <c r="R184" s="98"/>
      <c r="S184" s="98"/>
      <c r="T184" s="98"/>
    </row>
    <row r="185" spans="2:20">
      <c r="B185" s="98"/>
      <c r="C185" s="98"/>
      <c r="D185" s="98"/>
      <c r="E185" s="98"/>
      <c r="F185" s="98"/>
      <c r="G185" s="98"/>
      <c r="H185" s="98"/>
      <c r="I185" s="98"/>
      <c r="J185" s="98"/>
      <c r="K185" s="98"/>
      <c r="L185" s="98"/>
      <c r="M185" s="98"/>
      <c r="N185" s="98"/>
      <c r="O185" s="98"/>
      <c r="P185" s="98"/>
      <c r="Q185" s="98"/>
      <c r="R185" s="98"/>
      <c r="S185" s="98"/>
      <c r="T185" s="98"/>
    </row>
    <row r="186" spans="2:20">
      <c r="B186" s="98"/>
      <c r="C186" s="98"/>
      <c r="D186" s="98"/>
      <c r="E186" s="98"/>
      <c r="F186" s="98"/>
      <c r="G186" s="98"/>
      <c r="H186" s="98"/>
      <c r="I186" s="98"/>
      <c r="J186" s="98"/>
      <c r="K186" s="98"/>
      <c r="L186" s="98"/>
      <c r="M186" s="98"/>
      <c r="N186" s="98"/>
      <c r="O186" s="98"/>
      <c r="P186" s="98"/>
      <c r="Q186" s="98"/>
      <c r="R186" s="98"/>
      <c r="S186" s="98"/>
      <c r="T186" s="98"/>
    </row>
    <row r="187" spans="2:20">
      <c r="B187" s="98"/>
      <c r="C187" s="98"/>
      <c r="D187" s="98"/>
      <c r="E187" s="98"/>
      <c r="F187" s="98"/>
      <c r="G187" s="98"/>
      <c r="H187" s="98"/>
      <c r="I187" s="98"/>
      <c r="J187" s="98"/>
      <c r="K187" s="98"/>
      <c r="L187" s="98"/>
      <c r="M187" s="98"/>
      <c r="N187" s="98"/>
      <c r="O187" s="98"/>
      <c r="P187" s="98"/>
      <c r="Q187" s="98"/>
      <c r="R187" s="98"/>
      <c r="S187" s="98"/>
      <c r="T187" s="98"/>
    </row>
    <row r="188" spans="2:20">
      <c r="B188" s="98"/>
      <c r="C188" s="98"/>
      <c r="D188" s="98"/>
      <c r="E188" s="98"/>
      <c r="F188" s="98"/>
      <c r="G188" s="98"/>
      <c r="H188" s="98"/>
      <c r="I188" s="98"/>
      <c r="J188" s="98"/>
      <c r="K188" s="98"/>
      <c r="L188" s="98"/>
      <c r="M188" s="98"/>
      <c r="N188" s="98"/>
      <c r="O188" s="98"/>
      <c r="P188" s="98"/>
      <c r="Q188" s="98"/>
      <c r="R188" s="98"/>
      <c r="S188" s="98"/>
      <c r="T188" s="98"/>
    </row>
    <row r="189" spans="2:20">
      <c r="B189" s="98"/>
      <c r="C189" s="98"/>
      <c r="D189" s="98"/>
      <c r="E189" s="98"/>
      <c r="F189" s="98"/>
      <c r="G189" s="98"/>
      <c r="H189" s="98"/>
      <c r="I189" s="98"/>
      <c r="J189" s="98"/>
      <c r="K189" s="98"/>
      <c r="L189" s="98"/>
      <c r="M189" s="98"/>
      <c r="N189" s="98"/>
      <c r="O189" s="98"/>
      <c r="P189" s="98"/>
      <c r="Q189" s="98"/>
      <c r="R189" s="98"/>
      <c r="S189" s="98"/>
      <c r="T189" s="98"/>
    </row>
    <row r="190" spans="2:20">
      <c r="B190" s="98"/>
      <c r="C190" s="98"/>
      <c r="D190" s="98"/>
      <c r="E190" s="98"/>
      <c r="F190" s="98"/>
      <c r="G190" s="98"/>
      <c r="H190" s="98"/>
      <c r="I190" s="98"/>
      <c r="J190" s="98"/>
      <c r="K190" s="98"/>
      <c r="L190" s="98"/>
      <c r="M190" s="98"/>
      <c r="N190" s="98"/>
      <c r="O190" s="98"/>
      <c r="P190" s="98"/>
      <c r="Q190" s="98"/>
      <c r="R190" s="98"/>
      <c r="S190" s="98"/>
      <c r="T190" s="98"/>
    </row>
    <row r="191" spans="2:20">
      <c r="B191" s="98"/>
      <c r="C191" s="98"/>
      <c r="D191" s="98"/>
      <c r="E191" s="98"/>
      <c r="F191" s="98"/>
      <c r="G191" s="98"/>
      <c r="H191" s="98"/>
      <c r="I191" s="98"/>
      <c r="J191" s="98"/>
      <c r="K191" s="98"/>
      <c r="L191" s="98"/>
      <c r="M191" s="98"/>
      <c r="N191" s="98"/>
      <c r="O191" s="98"/>
      <c r="P191" s="98"/>
      <c r="Q191" s="98"/>
      <c r="R191" s="98"/>
      <c r="S191" s="98"/>
      <c r="T191" s="98"/>
    </row>
    <row r="192" spans="2:20">
      <c r="B192" s="98"/>
      <c r="C192" s="98"/>
      <c r="D192" s="98"/>
      <c r="E192" s="98"/>
      <c r="F192" s="98"/>
      <c r="G192" s="98"/>
      <c r="H192" s="98"/>
      <c r="I192" s="98"/>
      <c r="J192" s="98"/>
      <c r="K192" s="98"/>
      <c r="L192" s="98"/>
      <c r="M192" s="98"/>
      <c r="N192" s="98"/>
      <c r="O192" s="98"/>
      <c r="P192" s="98"/>
      <c r="Q192" s="98"/>
      <c r="R192" s="98"/>
      <c r="S192" s="98"/>
      <c r="T192" s="98"/>
    </row>
    <row r="193" spans="2:20">
      <c r="B193" s="98"/>
      <c r="C193" s="98"/>
      <c r="D193" s="98"/>
      <c r="E193" s="98"/>
      <c r="F193" s="98"/>
      <c r="G193" s="98"/>
      <c r="H193" s="98"/>
      <c r="I193" s="98"/>
      <c r="J193" s="98"/>
      <c r="K193" s="98"/>
      <c r="L193" s="98"/>
      <c r="M193" s="98"/>
      <c r="N193" s="98"/>
      <c r="O193" s="98"/>
      <c r="P193" s="98"/>
      <c r="Q193" s="98"/>
      <c r="R193" s="98"/>
      <c r="S193" s="98"/>
      <c r="T193" s="98"/>
    </row>
    <row r="194" spans="2:20">
      <c r="B194" s="98"/>
      <c r="C194" s="98"/>
      <c r="D194" s="98"/>
      <c r="E194" s="98"/>
      <c r="F194" s="98"/>
      <c r="G194" s="98"/>
      <c r="H194" s="98"/>
      <c r="I194" s="98"/>
      <c r="J194" s="98"/>
      <c r="K194" s="98"/>
      <c r="L194" s="98"/>
      <c r="M194" s="98"/>
      <c r="N194" s="98"/>
      <c r="O194" s="98"/>
      <c r="P194" s="98"/>
      <c r="Q194" s="98"/>
      <c r="R194" s="98"/>
      <c r="S194" s="98"/>
      <c r="T194" s="98"/>
    </row>
    <row r="195" spans="2:20">
      <c r="B195" s="98"/>
      <c r="C195" s="98"/>
      <c r="D195" s="98"/>
      <c r="E195" s="98"/>
      <c r="F195" s="98"/>
      <c r="G195" s="98"/>
      <c r="H195" s="98"/>
      <c r="I195" s="98"/>
      <c r="J195" s="98"/>
      <c r="K195" s="98"/>
      <c r="L195" s="98"/>
      <c r="M195" s="98"/>
      <c r="N195" s="98"/>
      <c r="O195" s="98"/>
      <c r="P195" s="98"/>
      <c r="Q195" s="98"/>
      <c r="R195" s="98"/>
      <c r="S195" s="98"/>
      <c r="T195" s="98"/>
    </row>
    <row r="196" spans="2:20">
      <c r="B196" s="98"/>
      <c r="C196" s="98"/>
      <c r="D196" s="98"/>
      <c r="E196" s="98"/>
      <c r="F196" s="98"/>
      <c r="G196" s="98"/>
      <c r="H196" s="98"/>
      <c r="I196" s="98"/>
      <c r="J196" s="98"/>
      <c r="K196" s="98"/>
      <c r="L196" s="98"/>
      <c r="M196" s="98"/>
      <c r="N196" s="98"/>
      <c r="O196" s="98"/>
      <c r="P196" s="98"/>
      <c r="Q196" s="98"/>
      <c r="R196" s="98"/>
      <c r="S196" s="98"/>
      <c r="T196" s="98"/>
    </row>
    <row r="197" spans="2:20">
      <c r="B197" s="98"/>
      <c r="C197" s="98"/>
      <c r="D197" s="98"/>
      <c r="E197" s="98"/>
      <c r="F197" s="98"/>
      <c r="G197" s="98"/>
      <c r="H197" s="98"/>
      <c r="I197" s="98"/>
      <c r="J197" s="98"/>
      <c r="K197" s="98"/>
      <c r="L197" s="98"/>
      <c r="M197" s="98"/>
      <c r="N197" s="98"/>
      <c r="O197" s="98"/>
      <c r="P197" s="98"/>
      <c r="Q197" s="98"/>
      <c r="R197" s="98"/>
      <c r="S197" s="98"/>
      <c r="T197" s="98"/>
    </row>
    <row r="198" spans="2:20">
      <c r="B198" s="98"/>
      <c r="C198" s="98"/>
      <c r="D198" s="98"/>
      <c r="E198" s="98"/>
      <c r="F198" s="98"/>
      <c r="G198" s="98"/>
      <c r="H198" s="98"/>
      <c r="I198" s="98"/>
      <c r="J198" s="98"/>
      <c r="K198" s="98"/>
      <c r="L198" s="98"/>
      <c r="M198" s="98"/>
      <c r="N198" s="98"/>
      <c r="O198" s="98"/>
      <c r="P198" s="98"/>
      <c r="Q198" s="98"/>
      <c r="R198" s="98"/>
      <c r="S198" s="98"/>
      <c r="T198" s="98"/>
    </row>
    <row r="199" spans="2:20">
      <c r="B199" s="98"/>
      <c r="C199" s="98"/>
      <c r="D199" s="98"/>
      <c r="E199" s="98"/>
      <c r="F199" s="98"/>
      <c r="G199" s="98"/>
      <c r="H199" s="98"/>
      <c r="I199" s="98"/>
      <c r="J199" s="98"/>
      <c r="K199" s="98"/>
      <c r="L199" s="98"/>
      <c r="M199" s="98"/>
      <c r="N199" s="98"/>
      <c r="O199" s="98"/>
      <c r="P199" s="98"/>
      <c r="Q199" s="98"/>
      <c r="R199" s="98"/>
      <c r="S199" s="98"/>
      <c r="T199" s="98"/>
    </row>
    <row r="200" spans="2:20">
      <c r="B200" s="98"/>
      <c r="C200" s="98"/>
      <c r="D200" s="98"/>
      <c r="E200" s="98"/>
      <c r="F200" s="98"/>
      <c r="G200" s="98"/>
      <c r="H200" s="98"/>
      <c r="I200" s="98"/>
      <c r="J200" s="98"/>
      <c r="K200" s="98"/>
      <c r="L200" s="98"/>
      <c r="M200" s="98"/>
      <c r="N200" s="98"/>
      <c r="O200" s="98"/>
      <c r="P200" s="98"/>
      <c r="Q200" s="98"/>
      <c r="R200" s="98"/>
      <c r="S200" s="98"/>
      <c r="T200" s="98"/>
    </row>
    <row r="201" spans="2:20">
      <c r="B201" s="98"/>
      <c r="C201" s="98"/>
      <c r="D201" s="98"/>
      <c r="E201" s="98"/>
      <c r="F201" s="98"/>
      <c r="G201" s="98"/>
      <c r="H201" s="98"/>
      <c r="I201" s="98"/>
      <c r="J201" s="98"/>
      <c r="K201" s="98"/>
      <c r="L201" s="98"/>
      <c r="M201" s="98"/>
      <c r="N201" s="98"/>
      <c r="O201" s="98"/>
      <c r="P201" s="98"/>
      <c r="Q201" s="98"/>
      <c r="R201" s="98"/>
      <c r="S201" s="98"/>
      <c r="T201" s="98"/>
    </row>
    <row r="202" spans="2:20">
      <c r="B202" s="98"/>
      <c r="C202" s="98"/>
      <c r="D202" s="98"/>
      <c r="E202" s="98"/>
      <c r="F202" s="98"/>
      <c r="G202" s="98"/>
      <c r="H202" s="98"/>
      <c r="I202" s="98"/>
      <c r="J202" s="98"/>
      <c r="K202" s="98"/>
      <c r="L202" s="98"/>
      <c r="M202" s="98"/>
      <c r="N202" s="98"/>
      <c r="O202" s="98"/>
      <c r="P202" s="98"/>
      <c r="Q202" s="98"/>
      <c r="R202" s="98"/>
      <c r="S202" s="98"/>
      <c r="T202" s="98"/>
    </row>
    <row r="203" spans="2:20">
      <c r="B203" s="98"/>
      <c r="C203" s="98"/>
      <c r="D203" s="98"/>
      <c r="E203" s="98"/>
      <c r="F203" s="98"/>
      <c r="G203" s="98"/>
      <c r="H203" s="98"/>
      <c r="I203" s="98"/>
      <c r="J203" s="98"/>
      <c r="K203" s="98"/>
      <c r="L203" s="98"/>
      <c r="M203" s="98"/>
      <c r="N203" s="98"/>
      <c r="O203" s="98"/>
      <c r="P203" s="98"/>
      <c r="Q203" s="98"/>
      <c r="R203" s="98"/>
      <c r="S203" s="98"/>
      <c r="T203" s="98"/>
    </row>
    <row r="204" spans="2:20">
      <c r="B204" s="98"/>
      <c r="C204" s="98"/>
      <c r="D204" s="98"/>
      <c r="E204" s="98"/>
      <c r="F204" s="98"/>
      <c r="G204" s="98"/>
      <c r="H204" s="98"/>
      <c r="I204" s="98"/>
      <c r="J204" s="98"/>
      <c r="K204" s="98"/>
      <c r="L204" s="98"/>
      <c r="M204" s="98"/>
      <c r="N204" s="98"/>
      <c r="O204" s="98"/>
      <c r="P204" s="98"/>
      <c r="Q204" s="98"/>
      <c r="R204" s="98"/>
      <c r="S204" s="98"/>
      <c r="T204" s="98"/>
    </row>
    <row r="205" spans="2:20">
      <c r="B205" s="98"/>
      <c r="C205" s="98"/>
      <c r="D205" s="98"/>
      <c r="E205" s="98"/>
      <c r="F205" s="98"/>
      <c r="G205" s="98"/>
      <c r="H205" s="98"/>
      <c r="I205" s="98"/>
      <c r="J205" s="98"/>
      <c r="K205" s="98"/>
      <c r="L205" s="98"/>
      <c r="M205" s="98"/>
      <c r="N205" s="98"/>
      <c r="O205" s="98"/>
      <c r="P205" s="98"/>
      <c r="Q205" s="98"/>
      <c r="R205" s="98"/>
      <c r="S205" s="98"/>
      <c r="T205" s="98"/>
    </row>
    <row r="206" spans="2:20">
      <c r="B206" s="98"/>
      <c r="C206" s="98"/>
      <c r="D206" s="98"/>
      <c r="E206" s="98"/>
      <c r="F206" s="98"/>
      <c r="G206" s="98"/>
      <c r="H206" s="98"/>
      <c r="I206" s="98"/>
      <c r="J206" s="98"/>
      <c r="K206" s="98"/>
      <c r="L206" s="98"/>
      <c r="M206" s="98"/>
      <c r="N206" s="98"/>
      <c r="O206" s="98"/>
      <c r="P206" s="98"/>
      <c r="Q206" s="98"/>
      <c r="R206" s="98"/>
      <c r="S206" s="98"/>
      <c r="T206" s="98"/>
    </row>
    <row r="207" spans="2:20">
      <c r="B207" s="98"/>
      <c r="C207" s="98"/>
      <c r="D207" s="98"/>
      <c r="E207" s="98"/>
      <c r="F207" s="98"/>
      <c r="G207" s="98"/>
      <c r="H207" s="98"/>
      <c r="I207" s="98"/>
      <c r="J207" s="98"/>
      <c r="K207" s="98"/>
      <c r="L207" s="98"/>
      <c r="M207" s="98"/>
      <c r="N207" s="98"/>
      <c r="O207" s="98"/>
      <c r="P207" s="98"/>
      <c r="Q207" s="98"/>
      <c r="R207" s="98"/>
      <c r="S207" s="98"/>
      <c r="T207" s="98"/>
    </row>
    <row r="208" spans="2:20">
      <c r="B208" s="98"/>
      <c r="C208" s="98"/>
      <c r="D208" s="98"/>
      <c r="E208" s="98"/>
      <c r="F208" s="98"/>
      <c r="G208" s="98"/>
      <c r="H208" s="98"/>
      <c r="I208" s="98"/>
      <c r="J208" s="98"/>
      <c r="K208" s="98"/>
      <c r="L208" s="98"/>
      <c r="M208" s="98"/>
      <c r="N208" s="98"/>
      <c r="O208" s="98"/>
      <c r="P208" s="98"/>
      <c r="Q208" s="98"/>
      <c r="R208" s="98"/>
      <c r="S208" s="98"/>
      <c r="T208" s="98"/>
    </row>
    <row r="209" spans="2:20">
      <c r="B209" s="98"/>
      <c r="C209" s="98"/>
      <c r="D209" s="98"/>
      <c r="E209" s="98"/>
      <c r="F209" s="98"/>
      <c r="G209" s="98"/>
      <c r="H209" s="98"/>
      <c r="I209" s="98"/>
      <c r="J209" s="98"/>
      <c r="K209" s="98"/>
      <c r="L209" s="98"/>
      <c r="M209" s="98"/>
      <c r="N209" s="98"/>
      <c r="O209" s="98"/>
      <c r="P209" s="98"/>
      <c r="Q209" s="98"/>
      <c r="R209" s="98"/>
      <c r="S209" s="98"/>
      <c r="T209" s="98"/>
    </row>
    <row r="210" spans="2:20">
      <c r="B210" s="98"/>
      <c r="C210" s="98"/>
      <c r="D210" s="98"/>
      <c r="E210" s="98"/>
      <c r="F210" s="98"/>
      <c r="G210" s="98"/>
      <c r="H210" s="98"/>
      <c r="I210" s="98"/>
      <c r="J210" s="98"/>
      <c r="K210" s="98"/>
      <c r="L210" s="98"/>
      <c r="M210" s="98"/>
      <c r="N210" s="98"/>
      <c r="O210" s="98"/>
      <c r="P210" s="98"/>
      <c r="Q210" s="98"/>
      <c r="R210" s="98"/>
      <c r="S210" s="98"/>
      <c r="T210" s="98"/>
    </row>
    <row r="211" spans="2:20">
      <c r="B211" s="98"/>
      <c r="C211" s="98"/>
      <c r="D211" s="98"/>
      <c r="E211" s="98"/>
      <c r="F211" s="98"/>
      <c r="G211" s="98"/>
      <c r="H211" s="98"/>
      <c r="I211" s="98"/>
      <c r="J211" s="98"/>
      <c r="K211" s="98"/>
      <c r="L211" s="98"/>
      <c r="M211" s="98"/>
      <c r="N211" s="98"/>
      <c r="O211" s="98"/>
      <c r="P211" s="98"/>
      <c r="Q211" s="98"/>
      <c r="R211" s="98"/>
      <c r="S211" s="98"/>
      <c r="T211" s="98"/>
    </row>
    <row r="212" spans="2:20">
      <c r="B212" s="98"/>
      <c r="C212" s="98"/>
      <c r="D212" s="98"/>
      <c r="E212" s="98"/>
      <c r="F212" s="98"/>
      <c r="G212" s="98"/>
      <c r="H212" s="98"/>
      <c r="I212" s="98"/>
      <c r="J212" s="98"/>
      <c r="K212" s="98"/>
      <c r="L212" s="98"/>
      <c r="M212" s="98"/>
      <c r="N212" s="98"/>
      <c r="O212" s="98"/>
      <c r="P212" s="98"/>
      <c r="Q212" s="98"/>
      <c r="R212" s="98"/>
      <c r="S212" s="98"/>
      <c r="T212" s="98"/>
    </row>
    <row r="213" spans="2:20">
      <c r="B213" s="98"/>
      <c r="C213" s="98"/>
      <c r="D213" s="98"/>
      <c r="E213" s="98"/>
      <c r="F213" s="98"/>
      <c r="G213" s="98"/>
      <c r="H213" s="98"/>
      <c r="I213" s="98"/>
      <c r="J213" s="98"/>
      <c r="K213" s="98"/>
      <c r="L213" s="98"/>
      <c r="M213" s="98"/>
      <c r="N213" s="98"/>
      <c r="O213" s="98"/>
      <c r="P213" s="98"/>
      <c r="Q213" s="98"/>
      <c r="R213" s="98"/>
      <c r="S213" s="98"/>
      <c r="T213" s="98"/>
    </row>
    <row r="214" spans="2:20">
      <c r="B214" s="98"/>
      <c r="C214" s="98"/>
      <c r="D214" s="98"/>
      <c r="E214" s="98"/>
      <c r="F214" s="98"/>
      <c r="G214" s="98"/>
      <c r="H214" s="98"/>
      <c r="I214" s="98"/>
      <c r="J214" s="98"/>
      <c r="K214" s="98"/>
      <c r="L214" s="98"/>
      <c r="M214" s="98"/>
      <c r="N214" s="98"/>
      <c r="O214" s="98"/>
      <c r="P214" s="98"/>
      <c r="Q214" s="98"/>
      <c r="R214" s="98"/>
      <c r="S214" s="98"/>
      <c r="T214" s="98"/>
    </row>
    <row r="215" spans="2:20">
      <c r="B215" s="98"/>
      <c r="C215" s="98"/>
      <c r="D215" s="98"/>
      <c r="E215" s="98"/>
      <c r="F215" s="98"/>
      <c r="G215" s="98"/>
      <c r="H215" s="98"/>
      <c r="I215" s="98"/>
      <c r="J215" s="98"/>
      <c r="K215" s="98"/>
      <c r="L215" s="98"/>
      <c r="M215" s="98"/>
      <c r="N215" s="98"/>
      <c r="O215" s="98"/>
      <c r="P215" s="98"/>
      <c r="Q215" s="98"/>
      <c r="R215" s="98"/>
      <c r="S215" s="98"/>
      <c r="T215" s="98"/>
    </row>
    <row r="216" spans="2:20">
      <c r="B216" s="98"/>
      <c r="C216" s="98"/>
      <c r="D216" s="98"/>
      <c r="E216" s="98"/>
      <c r="F216" s="98"/>
      <c r="G216" s="98"/>
      <c r="H216" s="98"/>
      <c r="I216" s="98"/>
      <c r="J216" s="98"/>
      <c r="K216" s="98"/>
      <c r="L216" s="98"/>
      <c r="M216" s="98"/>
      <c r="N216" s="98"/>
      <c r="O216" s="98"/>
      <c r="P216" s="98"/>
      <c r="Q216" s="98"/>
      <c r="R216" s="98"/>
      <c r="S216" s="98"/>
      <c r="T216" s="98"/>
    </row>
    <row r="217" spans="2:20">
      <c r="B217" s="98"/>
      <c r="C217" s="98"/>
      <c r="D217" s="98"/>
      <c r="E217" s="98"/>
      <c r="F217" s="98"/>
      <c r="G217" s="98"/>
      <c r="H217" s="98"/>
      <c r="I217" s="98"/>
      <c r="J217" s="98"/>
      <c r="K217" s="98"/>
      <c r="L217" s="98"/>
      <c r="M217" s="98"/>
      <c r="N217" s="98"/>
      <c r="O217" s="98"/>
      <c r="P217" s="98"/>
      <c r="Q217" s="98"/>
      <c r="R217" s="98"/>
      <c r="S217" s="98"/>
      <c r="T217" s="98"/>
    </row>
    <row r="218" spans="2:20">
      <c r="B218" s="98"/>
      <c r="C218" s="98"/>
      <c r="D218" s="98"/>
      <c r="E218" s="98"/>
      <c r="F218" s="98"/>
      <c r="G218" s="98"/>
      <c r="H218" s="98"/>
      <c r="I218" s="98"/>
      <c r="J218" s="98"/>
      <c r="K218" s="98"/>
      <c r="L218" s="98"/>
      <c r="M218" s="98"/>
      <c r="N218" s="98"/>
      <c r="O218" s="98"/>
      <c r="P218" s="98"/>
      <c r="Q218" s="98"/>
      <c r="R218" s="98"/>
      <c r="S218" s="98"/>
      <c r="T218" s="98"/>
    </row>
    <row r="219" spans="2:20">
      <c r="B219" s="98"/>
      <c r="C219" s="98"/>
      <c r="D219" s="98"/>
      <c r="E219" s="98"/>
      <c r="F219" s="98"/>
      <c r="G219" s="98"/>
      <c r="H219" s="98"/>
      <c r="I219" s="98"/>
      <c r="J219" s="98"/>
      <c r="K219" s="98"/>
      <c r="L219" s="98"/>
      <c r="M219" s="98"/>
      <c r="N219" s="98"/>
      <c r="O219" s="98"/>
      <c r="P219" s="98"/>
      <c r="Q219" s="98"/>
      <c r="R219" s="98"/>
      <c r="S219" s="98"/>
      <c r="T219" s="98"/>
    </row>
    <row r="220" spans="2:20">
      <c r="B220" s="98"/>
      <c r="C220" s="98"/>
      <c r="D220" s="98"/>
      <c r="E220" s="98"/>
      <c r="F220" s="98"/>
      <c r="G220" s="98"/>
      <c r="H220" s="98"/>
      <c r="I220" s="98"/>
      <c r="J220" s="98"/>
      <c r="K220" s="98"/>
      <c r="L220" s="98"/>
      <c r="M220" s="98"/>
      <c r="N220" s="98"/>
      <c r="O220" s="98"/>
      <c r="P220" s="98"/>
      <c r="Q220" s="98"/>
      <c r="R220" s="98"/>
      <c r="S220" s="98"/>
      <c r="T220" s="98"/>
    </row>
    <row r="221" spans="2:20">
      <c r="B221" s="98"/>
      <c r="C221" s="98"/>
      <c r="D221" s="98"/>
      <c r="E221" s="98"/>
      <c r="F221" s="98"/>
      <c r="G221" s="98"/>
      <c r="H221" s="98"/>
      <c r="I221" s="98"/>
      <c r="J221" s="98"/>
      <c r="K221" s="98"/>
      <c r="L221" s="98"/>
      <c r="M221" s="98"/>
      <c r="N221" s="98"/>
      <c r="O221" s="98"/>
      <c r="P221" s="98"/>
      <c r="Q221" s="98"/>
      <c r="R221" s="98"/>
      <c r="S221" s="98"/>
      <c r="T221" s="98"/>
    </row>
    <row r="222" spans="2:20">
      <c r="B222" s="98"/>
      <c r="C222" s="98"/>
      <c r="D222" s="98"/>
      <c r="E222" s="98"/>
      <c r="F222" s="98"/>
      <c r="G222" s="98"/>
      <c r="H222" s="98"/>
      <c r="I222" s="98"/>
      <c r="J222" s="98"/>
      <c r="K222" s="98"/>
      <c r="L222" s="98"/>
      <c r="M222" s="98"/>
      <c r="N222" s="98"/>
      <c r="O222" s="98"/>
      <c r="P222" s="98"/>
      <c r="Q222" s="98"/>
      <c r="R222" s="98"/>
      <c r="S222" s="98"/>
      <c r="T222" s="98"/>
    </row>
    <row r="223" spans="2:20">
      <c r="B223" s="98"/>
      <c r="C223" s="98"/>
      <c r="D223" s="98"/>
      <c r="E223" s="98"/>
      <c r="F223" s="98"/>
      <c r="G223" s="98"/>
      <c r="H223" s="98"/>
      <c r="I223" s="98"/>
      <c r="J223" s="98"/>
      <c r="K223" s="98"/>
      <c r="L223" s="98"/>
      <c r="M223" s="98"/>
      <c r="N223" s="98"/>
      <c r="O223" s="98"/>
      <c r="P223" s="98"/>
      <c r="Q223" s="98"/>
      <c r="R223" s="98"/>
      <c r="S223" s="98"/>
      <c r="T223" s="98"/>
    </row>
    <row r="224" spans="2:20">
      <c r="B224" s="98"/>
      <c r="C224" s="98"/>
      <c r="D224" s="98"/>
      <c r="E224" s="98"/>
      <c r="F224" s="98"/>
      <c r="G224" s="98"/>
      <c r="H224" s="98"/>
      <c r="I224" s="98"/>
      <c r="J224" s="98"/>
      <c r="K224" s="98"/>
      <c r="L224" s="98"/>
      <c r="M224" s="98"/>
      <c r="N224" s="98"/>
      <c r="O224" s="98"/>
      <c r="P224" s="98"/>
      <c r="Q224" s="98"/>
      <c r="R224" s="98"/>
      <c r="S224" s="98"/>
      <c r="T224" s="98"/>
    </row>
    <row r="225" spans="2:20">
      <c r="B225" s="98"/>
      <c r="C225" s="98"/>
      <c r="D225" s="98"/>
      <c r="E225" s="98"/>
      <c r="F225" s="98"/>
      <c r="G225" s="98"/>
      <c r="H225" s="98"/>
      <c r="I225" s="98"/>
      <c r="J225" s="98"/>
      <c r="K225" s="98"/>
      <c r="L225" s="98"/>
      <c r="M225" s="98"/>
      <c r="N225" s="98"/>
      <c r="O225" s="98"/>
      <c r="P225" s="98"/>
      <c r="Q225" s="98"/>
      <c r="R225" s="98"/>
      <c r="S225" s="98"/>
      <c r="T225" s="98"/>
    </row>
    <row r="226" spans="2:20">
      <c r="B226" s="98"/>
      <c r="C226" s="98"/>
      <c r="D226" s="98"/>
      <c r="E226" s="98"/>
      <c r="F226" s="98"/>
      <c r="G226" s="98"/>
      <c r="H226" s="98"/>
      <c r="I226" s="98"/>
      <c r="J226" s="98"/>
      <c r="K226" s="98"/>
      <c r="L226" s="98"/>
      <c r="M226" s="98"/>
      <c r="N226" s="98"/>
      <c r="O226" s="98"/>
      <c r="P226" s="98"/>
      <c r="Q226" s="98"/>
      <c r="R226" s="98"/>
      <c r="S226" s="98"/>
      <c r="T226" s="98"/>
    </row>
    <row r="227" spans="2:20">
      <c r="B227" s="98"/>
      <c r="C227" s="98"/>
      <c r="D227" s="98"/>
      <c r="E227" s="98"/>
      <c r="F227" s="98"/>
      <c r="G227" s="98"/>
      <c r="H227" s="98"/>
      <c r="I227" s="98"/>
      <c r="J227" s="98"/>
      <c r="K227" s="98"/>
      <c r="L227" s="98"/>
      <c r="M227" s="98"/>
      <c r="N227" s="98"/>
      <c r="O227" s="98"/>
      <c r="P227" s="98"/>
      <c r="Q227" s="98"/>
      <c r="R227" s="98"/>
      <c r="S227" s="98"/>
      <c r="T227" s="98"/>
    </row>
    <row r="228" spans="2:20">
      <c r="B228" s="98"/>
      <c r="C228" s="98"/>
      <c r="D228" s="98"/>
      <c r="E228" s="98"/>
      <c r="F228" s="98"/>
      <c r="G228" s="98"/>
      <c r="H228" s="98"/>
      <c r="I228" s="98"/>
      <c r="J228" s="98"/>
      <c r="K228" s="98"/>
      <c r="L228" s="98"/>
      <c r="M228" s="98"/>
      <c r="N228" s="98"/>
      <c r="O228" s="98"/>
      <c r="P228" s="98"/>
      <c r="Q228" s="98"/>
      <c r="R228" s="98"/>
      <c r="S228" s="98"/>
      <c r="T228" s="98"/>
    </row>
    <row r="229" spans="2:20">
      <c r="B229" s="98"/>
      <c r="C229" s="98"/>
      <c r="D229" s="98"/>
      <c r="E229" s="98"/>
      <c r="F229" s="98"/>
      <c r="G229" s="98"/>
      <c r="H229" s="98"/>
      <c r="I229" s="98"/>
      <c r="J229" s="98"/>
      <c r="K229" s="98"/>
      <c r="L229" s="98"/>
      <c r="M229" s="98"/>
      <c r="N229" s="98"/>
      <c r="O229" s="98"/>
      <c r="P229" s="98"/>
      <c r="Q229" s="98"/>
      <c r="R229" s="98"/>
      <c r="S229" s="98"/>
      <c r="T229" s="98"/>
    </row>
    <row r="230" spans="2:20">
      <c r="B230" s="98"/>
      <c r="C230" s="98"/>
      <c r="D230" s="98"/>
      <c r="E230" s="98"/>
      <c r="F230" s="98"/>
      <c r="G230" s="98"/>
      <c r="H230" s="98"/>
      <c r="I230" s="98"/>
      <c r="J230" s="98"/>
      <c r="K230" s="98"/>
      <c r="L230" s="98"/>
      <c r="M230" s="98"/>
      <c r="N230" s="98"/>
      <c r="O230" s="98"/>
      <c r="P230" s="98"/>
      <c r="Q230" s="98"/>
      <c r="R230" s="98"/>
      <c r="S230" s="98"/>
      <c r="T230" s="98"/>
    </row>
    <row r="231" spans="2:20">
      <c r="B231" s="98"/>
      <c r="C231" s="98"/>
      <c r="D231" s="98"/>
      <c r="E231" s="98"/>
      <c r="F231" s="98"/>
      <c r="G231" s="98"/>
      <c r="H231" s="98"/>
      <c r="I231" s="98"/>
      <c r="J231" s="98"/>
      <c r="K231" s="98"/>
      <c r="L231" s="98"/>
      <c r="M231" s="98"/>
      <c r="N231" s="98"/>
      <c r="O231" s="98"/>
      <c r="P231" s="98"/>
      <c r="Q231" s="98"/>
      <c r="R231" s="98"/>
      <c r="S231" s="98"/>
      <c r="T231" s="98"/>
    </row>
    <row r="232" spans="2:20">
      <c r="B232" s="98"/>
      <c r="C232" s="98"/>
      <c r="D232" s="98"/>
      <c r="E232" s="98"/>
      <c r="F232" s="98"/>
      <c r="G232" s="98"/>
      <c r="H232" s="98"/>
      <c r="I232" s="98"/>
      <c r="J232" s="98"/>
      <c r="K232" s="98"/>
      <c r="L232" s="98"/>
      <c r="M232" s="98"/>
      <c r="N232" s="98"/>
      <c r="O232" s="98"/>
      <c r="P232" s="98"/>
      <c r="Q232" s="98"/>
      <c r="R232" s="98"/>
      <c r="S232" s="98"/>
      <c r="T232" s="98"/>
    </row>
    <row r="233" spans="2:20">
      <c r="B233" s="98"/>
      <c r="C233" s="98"/>
      <c r="D233" s="98"/>
      <c r="E233" s="98"/>
      <c r="F233" s="98"/>
      <c r="G233" s="98"/>
      <c r="H233" s="98"/>
      <c r="I233" s="98"/>
      <c r="J233" s="98"/>
      <c r="K233" s="98"/>
      <c r="L233" s="98"/>
      <c r="M233" s="98"/>
      <c r="N233" s="98"/>
      <c r="O233" s="98"/>
      <c r="P233" s="98"/>
      <c r="Q233" s="98"/>
      <c r="R233" s="98"/>
      <c r="S233" s="98"/>
      <c r="T233" s="98"/>
    </row>
    <row r="234" spans="2:20">
      <c r="B234" s="98"/>
      <c r="C234" s="98"/>
      <c r="D234" s="98"/>
      <c r="E234" s="98"/>
      <c r="F234" s="98"/>
      <c r="G234" s="98"/>
      <c r="H234" s="98"/>
      <c r="I234" s="98"/>
      <c r="J234" s="98"/>
      <c r="K234" s="98"/>
      <c r="L234" s="98"/>
      <c r="M234" s="98"/>
      <c r="N234" s="98"/>
      <c r="O234" s="98"/>
      <c r="P234" s="98"/>
      <c r="Q234" s="98"/>
      <c r="R234" s="98"/>
      <c r="S234" s="98"/>
      <c r="T234" s="98"/>
    </row>
    <row r="235" spans="2:20">
      <c r="B235" s="98"/>
      <c r="C235" s="98"/>
      <c r="D235" s="98"/>
      <c r="E235" s="98"/>
      <c r="F235" s="98"/>
      <c r="G235" s="98"/>
      <c r="H235" s="98"/>
      <c r="I235" s="98"/>
      <c r="J235" s="98"/>
      <c r="K235" s="98"/>
      <c r="L235" s="98"/>
      <c r="M235" s="98"/>
      <c r="N235" s="98"/>
      <c r="O235" s="98"/>
      <c r="P235" s="98"/>
      <c r="Q235" s="98"/>
      <c r="R235" s="98"/>
      <c r="S235" s="98"/>
      <c r="T235" s="98"/>
    </row>
    <row r="236" spans="2:20">
      <c r="B236" s="98"/>
      <c r="C236" s="98"/>
      <c r="D236" s="98"/>
      <c r="E236" s="98"/>
      <c r="F236" s="98"/>
      <c r="G236" s="98"/>
      <c r="H236" s="98"/>
      <c r="I236" s="98"/>
      <c r="J236" s="98"/>
      <c r="K236" s="98"/>
      <c r="L236" s="98"/>
      <c r="M236" s="98"/>
      <c r="N236" s="98"/>
      <c r="O236" s="98"/>
      <c r="P236" s="98"/>
      <c r="Q236" s="98"/>
      <c r="R236" s="98"/>
      <c r="S236" s="98"/>
      <c r="T236" s="98"/>
    </row>
    <row r="237" spans="2:20">
      <c r="B237" s="98"/>
      <c r="C237" s="98"/>
      <c r="D237" s="98"/>
      <c r="E237" s="98"/>
      <c r="F237" s="98"/>
      <c r="G237" s="98"/>
      <c r="H237" s="98"/>
      <c r="I237" s="98"/>
      <c r="J237" s="98"/>
      <c r="K237" s="98"/>
      <c r="L237" s="98"/>
      <c r="M237" s="98"/>
      <c r="N237" s="98"/>
      <c r="O237" s="98"/>
      <c r="P237" s="98"/>
      <c r="Q237" s="98"/>
      <c r="R237" s="98"/>
      <c r="S237" s="98"/>
      <c r="T237" s="98"/>
    </row>
    <row r="238" spans="2:20">
      <c r="B238" s="98"/>
      <c r="C238" s="98"/>
      <c r="D238" s="98"/>
      <c r="E238" s="98"/>
      <c r="F238" s="98"/>
      <c r="G238" s="98"/>
      <c r="H238" s="98"/>
      <c r="I238" s="98"/>
      <c r="J238" s="98"/>
      <c r="K238" s="98"/>
      <c r="L238" s="98"/>
      <c r="M238" s="98"/>
      <c r="N238" s="98"/>
      <c r="O238" s="98"/>
      <c r="P238" s="98"/>
      <c r="Q238" s="98"/>
      <c r="R238" s="98"/>
      <c r="S238" s="98"/>
      <c r="T238" s="98"/>
    </row>
    <row r="239" spans="2:20">
      <c r="B239" s="98"/>
      <c r="C239" s="98"/>
      <c r="D239" s="98"/>
      <c r="E239" s="98"/>
      <c r="F239" s="98"/>
      <c r="G239" s="98"/>
      <c r="H239" s="98"/>
      <c r="I239" s="98"/>
      <c r="J239" s="98"/>
      <c r="K239" s="98"/>
      <c r="L239" s="98"/>
      <c r="M239" s="98"/>
      <c r="N239" s="98"/>
      <c r="O239" s="98"/>
      <c r="P239" s="98"/>
      <c r="Q239" s="98"/>
      <c r="R239" s="98"/>
      <c r="S239" s="98"/>
      <c r="T239" s="98"/>
    </row>
    <row r="240" spans="2:20">
      <c r="B240" s="98"/>
      <c r="C240" s="98"/>
      <c r="D240" s="98"/>
      <c r="E240" s="98"/>
      <c r="F240" s="98"/>
      <c r="G240" s="98"/>
      <c r="H240" s="98"/>
      <c r="I240" s="98"/>
      <c r="J240" s="98"/>
      <c r="K240" s="98"/>
      <c r="L240" s="98"/>
      <c r="M240" s="98"/>
      <c r="N240" s="98"/>
      <c r="O240" s="98"/>
      <c r="P240" s="98"/>
      <c r="Q240" s="98"/>
      <c r="R240" s="98"/>
      <c r="S240" s="98"/>
      <c r="T240" s="98"/>
    </row>
    <row r="241" spans="2:20">
      <c r="B241" s="98"/>
      <c r="C241" s="98"/>
      <c r="D241" s="98"/>
      <c r="E241" s="98"/>
      <c r="F241" s="98"/>
      <c r="G241" s="98"/>
      <c r="H241" s="98"/>
      <c r="I241" s="98"/>
      <c r="J241" s="98"/>
      <c r="K241" s="98"/>
      <c r="L241" s="98"/>
      <c r="M241" s="98"/>
      <c r="N241" s="98"/>
      <c r="O241" s="98"/>
      <c r="P241" s="98"/>
      <c r="Q241" s="98"/>
      <c r="R241" s="98"/>
      <c r="S241" s="98"/>
      <c r="T241" s="98"/>
    </row>
    <row r="242" spans="2:20">
      <c r="B242" s="98"/>
      <c r="C242" s="98"/>
      <c r="D242" s="98"/>
      <c r="E242" s="98"/>
      <c r="F242" s="98"/>
      <c r="G242" s="98"/>
      <c r="H242" s="98"/>
      <c r="I242" s="98"/>
      <c r="J242" s="98"/>
      <c r="K242" s="98"/>
      <c r="L242" s="98"/>
      <c r="M242" s="98"/>
      <c r="N242" s="98"/>
      <c r="O242" s="98"/>
      <c r="P242" s="98"/>
      <c r="Q242" s="98"/>
      <c r="R242" s="98"/>
      <c r="S242" s="98"/>
      <c r="T242" s="98"/>
    </row>
    <row r="243" spans="2:20">
      <c r="B243" s="98"/>
      <c r="C243" s="98"/>
      <c r="D243" s="98"/>
      <c r="E243" s="98"/>
      <c r="F243" s="98"/>
      <c r="G243" s="98"/>
      <c r="H243" s="98"/>
      <c r="I243" s="98"/>
      <c r="J243" s="98"/>
      <c r="K243" s="98"/>
      <c r="L243" s="98"/>
      <c r="M243" s="98"/>
      <c r="N243" s="98"/>
      <c r="O243" s="98"/>
      <c r="P243" s="98"/>
      <c r="Q243" s="98"/>
      <c r="R243" s="98"/>
      <c r="S243" s="98"/>
      <c r="T243" s="98"/>
    </row>
    <row r="244" spans="2:20">
      <c r="B244" s="98"/>
      <c r="C244" s="98"/>
      <c r="D244" s="98"/>
      <c r="E244" s="98"/>
      <c r="F244" s="98"/>
      <c r="G244" s="98"/>
      <c r="H244" s="98"/>
      <c r="I244" s="98"/>
      <c r="J244" s="98"/>
      <c r="K244" s="98"/>
      <c r="L244" s="98"/>
      <c r="M244" s="98"/>
      <c r="N244" s="98"/>
      <c r="O244" s="98"/>
      <c r="P244" s="98"/>
      <c r="Q244" s="98"/>
      <c r="R244" s="98"/>
      <c r="S244" s="98"/>
      <c r="T244" s="98"/>
    </row>
    <row r="245" spans="2:20">
      <c r="B245" s="98"/>
      <c r="C245" s="98"/>
      <c r="D245" s="98"/>
      <c r="E245" s="98"/>
      <c r="F245" s="98"/>
      <c r="G245" s="98"/>
      <c r="H245" s="98"/>
      <c r="I245" s="98"/>
      <c r="J245" s="98"/>
      <c r="K245" s="98"/>
      <c r="L245" s="98"/>
      <c r="M245" s="98"/>
      <c r="N245" s="98"/>
      <c r="O245" s="98"/>
      <c r="P245" s="98"/>
      <c r="Q245" s="98"/>
      <c r="R245" s="98"/>
      <c r="S245" s="98"/>
      <c r="T245" s="98"/>
    </row>
    <row r="246" spans="2:20">
      <c r="B246" s="98"/>
      <c r="C246" s="98"/>
      <c r="D246" s="98"/>
      <c r="E246" s="98"/>
      <c r="F246" s="98"/>
      <c r="G246" s="98"/>
      <c r="H246" s="98"/>
      <c r="I246" s="98"/>
      <c r="J246" s="98"/>
      <c r="K246" s="98"/>
      <c r="L246" s="98"/>
      <c r="M246" s="98"/>
      <c r="N246" s="98"/>
      <c r="O246" s="98"/>
      <c r="P246" s="98"/>
      <c r="Q246" s="98"/>
      <c r="R246" s="98"/>
      <c r="S246" s="98"/>
      <c r="T246" s="98"/>
    </row>
    <row r="247" spans="2:20">
      <c r="B247" s="98"/>
      <c r="C247" s="98"/>
      <c r="D247" s="98"/>
      <c r="E247" s="98"/>
      <c r="F247" s="98"/>
      <c r="G247" s="98"/>
      <c r="H247" s="98"/>
      <c r="I247" s="98"/>
      <c r="J247" s="98"/>
      <c r="K247" s="98"/>
      <c r="L247" s="98"/>
      <c r="M247" s="98"/>
      <c r="N247" s="98"/>
      <c r="O247" s="98"/>
      <c r="P247" s="98"/>
      <c r="Q247" s="98"/>
      <c r="R247" s="98"/>
      <c r="S247" s="98"/>
      <c r="T247" s="98"/>
    </row>
    <row r="248" spans="2:20">
      <c r="B248" s="98"/>
      <c r="C248" s="98"/>
      <c r="D248" s="98"/>
      <c r="E248" s="98"/>
      <c r="F248" s="98"/>
      <c r="G248" s="98"/>
      <c r="H248" s="98"/>
      <c r="I248" s="98"/>
      <c r="J248" s="98"/>
      <c r="K248" s="98"/>
      <c r="L248" s="98"/>
      <c r="M248" s="98"/>
      <c r="N248" s="98"/>
      <c r="O248" s="98"/>
      <c r="P248" s="98"/>
      <c r="Q248" s="98"/>
      <c r="R248" s="98"/>
      <c r="S248" s="98"/>
      <c r="T248" s="98"/>
    </row>
    <row r="249" spans="2:20">
      <c r="B249" s="98"/>
      <c r="C249" s="98"/>
      <c r="D249" s="98"/>
      <c r="E249" s="98"/>
      <c r="F249" s="98"/>
      <c r="G249" s="98"/>
      <c r="H249" s="98"/>
      <c r="I249" s="98"/>
      <c r="J249" s="98"/>
      <c r="K249" s="98"/>
      <c r="L249" s="98"/>
      <c r="M249" s="98"/>
      <c r="N249" s="98"/>
      <c r="O249" s="98"/>
      <c r="P249" s="98"/>
      <c r="Q249" s="98"/>
      <c r="R249" s="98"/>
      <c r="S249" s="98"/>
      <c r="T249" s="98"/>
    </row>
    <row r="250" spans="2:20">
      <c r="B250" s="98"/>
      <c r="C250" s="98"/>
      <c r="D250" s="98"/>
      <c r="E250" s="98"/>
      <c r="F250" s="98"/>
      <c r="G250" s="98"/>
      <c r="H250" s="98"/>
      <c r="I250" s="98"/>
      <c r="J250" s="98"/>
      <c r="K250" s="98"/>
      <c r="L250" s="98"/>
      <c r="M250" s="98"/>
      <c r="N250" s="98"/>
      <c r="O250" s="98"/>
      <c r="P250" s="98"/>
      <c r="Q250" s="98"/>
      <c r="R250" s="98"/>
      <c r="S250" s="98"/>
      <c r="T250" s="98"/>
    </row>
    <row r="251" spans="2:20">
      <c r="B251" s="98"/>
      <c r="C251" s="98"/>
      <c r="D251" s="98"/>
      <c r="E251" s="98"/>
      <c r="F251" s="98"/>
      <c r="G251" s="98"/>
      <c r="H251" s="98"/>
      <c r="I251" s="98"/>
      <c r="J251" s="98"/>
      <c r="K251" s="98"/>
      <c r="L251" s="98"/>
      <c r="M251" s="98"/>
      <c r="N251" s="98"/>
      <c r="O251" s="98"/>
      <c r="P251" s="98"/>
      <c r="Q251" s="98"/>
      <c r="R251" s="98"/>
      <c r="S251" s="98"/>
      <c r="T251" s="98"/>
    </row>
    <row r="252" spans="2:20">
      <c r="B252" s="98"/>
      <c r="C252" s="98"/>
      <c r="D252" s="98"/>
      <c r="E252" s="98"/>
      <c r="F252" s="98"/>
      <c r="G252" s="98"/>
      <c r="H252" s="98"/>
      <c r="I252" s="98"/>
      <c r="J252" s="98"/>
      <c r="K252" s="98"/>
      <c r="L252" s="98"/>
      <c r="M252" s="98"/>
      <c r="N252" s="98"/>
      <c r="O252" s="98"/>
      <c r="P252" s="98"/>
      <c r="Q252" s="98"/>
      <c r="R252" s="98"/>
      <c r="S252" s="98"/>
      <c r="T252" s="98"/>
    </row>
    <row r="253" spans="2:20">
      <c r="B253" s="98"/>
      <c r="C253" s="98"/>
      <c r="D253" s="98"/>
      <c r="E253" s="98"/>
      <c r="F253" s="98"/>
      <c r="G253" s="98"/>
      <c r="H253" s="98"/>
      <c r="I253" s="98"/>
      <c r="J253" s="98"/>
      <c r="K253" s="98"/>
      <c r="L253" s="98"/>
      <c r="M253" s="98"/>
      <c r="N253" s="98"/>
      <c r="O253" s="98"/>
      <c r="P253" s="98"/>
      <c r="Q253" s="98"/>
      <c r="R253" s="98"/>
      <c r="S253" s="98"/>
      <c r="T253" s="98"/>
    </row>
    <row r="254" spans="2:20">
      <c r="B254" s="98"/>
      <c r="C254" s="98"/>
      <c r="D254" s="98"/>
      <c r="E254" s="98"/>
      <c r="F254" s="98"/>
      <c r="G254" s="98"/>
      <c r="H254" s="98"/>
      <c r="I254" s="98"/>
      <c r="J254" s="98"/>
      <c r="K254" s="98"/>
      <c r="L254" s="98"/>
      <c r="M254" s="98"/>
      <c r="N254" s="98"/>
      <c r="O254" s="98"/>
      <c r="P254" s="98"/>
      <c r="Q254" s="98"/>
      <c r="R254" s="98"/>
      <c r="S254" s="98"/>
      <c r="T254" s="98"/>
    </row>
    <row r="255" spans="2:20">
      <c r="B255" s="98"/>
      <c r="C255" s="98"/>
      <c r="D255" s="98"/>
      <c r="E255" s="98"/>
      <c r="F255" s="98"/>
      <c r="G255" s="98"/>
      <c r="H255" s="98"/>
      <c r="I255" s="98"/>
      <c r="J255" s="98"/>
      <c r="K255" s="98"/>
      <c r="L255" s="98"/>
      <c r="M255" s="98"/>
      <c r="N255" s="98"/>
      <c r="O255" s="98"/>
      <c r="P255" s="98"/>
      <c r="Q255" s="98"/>
      <c r="R255" s="98"/>
      <c r="S255" s="98"/>
      <c r="T255" s="98"/>
    </row>
    <row r="256" spans="2:20">
      <c r="B256" s="98"/>
      <c r="C256" s="98"/>
      <c r="D256" s="98"/>
      <c r="E256" s="98"/>
      <c r="F256" s="98"/>
      <c r="G256" s="98"/>
      <c r="H256" s="98"/>
      <c r="I256" s="98"/>
      <c r="J256" s="98"/>
      <c r="K256" s="98"/>
      <c r="L256" s="98"/>
      <c r="M256" s="98"/>
      <c r="N256" s="98"/>
      <c r="O256" s="98"/>
      <c r="P256" s="98"/>
      <c r="Q256" s="98"/>
      <c r="R256" s="98"/>
      <c r="S256" s="98"/>
      <c r="T256" s="98"/>
    </row>
    <row r="257" spans="2:20">
      <c r="B257" s="98"/>
      <c r="C257" s="98"/>
      <c r="D257" s="98"/>
      <c r="E257" s="98"/>
      <c r="F257" s="98"/>
      <c r="G257" s="98"/>
      <c r="H257" s="98"/>
      <c r="I257" s="98"/>
      <c r="J257" s="98"/>
      <c r="K257" s="98"/>
      <c r="L257" s="98"/>
      <c r="M257" s="98"/>
      <c r="N257" s="98"/>
      <c r="O257" s="98"/>
      <c r="P257" s="98"/>
      <c r="Q257" s="98"/>
      <c r="R257" s="98"/>
      <c r="S257" s="98"/>
      <c r="T257" s="98"/>
    </row>
    <row r="258" spans="2:20">
      <c r="B258" s="98"/>
      <c r="C258" s="98"/>
      <c r="D258" s="98"/>
      <c r="E258" s="98"/>
      <c r="F258" s="98"/>
      <c r="G258" s="98"/>
      <c r="H258" s="98"/>
      <c r="I258" s="98"/>
      <c r="J258" s="98"/>
      <c r="K258" s="98"/>
      <c r="L258" s="98"/>
      <c r="M258" s="98"/>
      <c r="N258" s="98"/>
      <c r="O258" s="98"/>
      <c r="P258" s="98"/>
      <c r="Q258" s="98"/>
      <c r="R258" s="98"/>
      <c r="S258" s="98"/>
      <c r="T258" s="98"/>
    </row>
    <row r="259" spans="2:20">
      <c r="B259" s="98"/>
      <c r="C259" s="98"/>
      <c r="D259" s="98"/>
      <c r="E259" s="98"/>
      <c r="F259" s="98"/>
      <c r="G259" s="98"/>
      <c r="H259" s="98"/>
      <c r="I259" s="98"/>
      <c r="J259" s="98"/>
      <c r="K259" s="98"/>
      <c r="L259" s="98"/>
      <c r="M259" s="98"/>
      <c r="N259" s="98"/>
      <c r="O259" s="98"/>
      <c r="P259" s="98"/>
      <c r="Q259" s="98"/>
      <c r="R259" s="98"/>
      <c r="S259" s="98"/>
      <c r="T259" s="98"/>
    </row>
    <row r="260" spans="2:20">
      <c r="B260" s="98"/>
      <c r="C260" s="98"/>
      <c r="D260" s="98"/>
      <c r="E260" s="98"/>
      <c r="F260" s="98"/>
      <c r="G260" s="98"/>
      <c r="H260" s="98"/>
      <c r="I260" s="98"/>
      <c r="J260" s="98"/>
      <c r="K260" s="98"/>
      <c r="L260" s="98"/>
      <c r="M260" s="98"/>
      <c r="N260" s="98"/>
      <c r="O260" s="98"/>
      <c r="P260" s="98"/>
      <c r="Q260" s="98"/>
      <c r="R260" s="98"/>
      <c r="S260" s="98"/>
      <c r="T260" s="98"/>
    </row>
    <row r="261" spans="2:20">
      <c r="B261" s="98"/>
      <c r="C261" s="98"/>
      <c r="D261" s="98"/>
      <c r="E261" s="98"/>
      <c r="F261" s="98"/>
      <c r="G261" s="98"/>
      <c r="H261" s="98"/>
      <c r="I261" s="98"/>
      <c r="J261" s="98"/>
      <c r="K261" s="98"/>
      <c r="L261" s="98"/>
      <c r="M261" s="98"/>
      <c r="N261" s="98"/>
      <c r="O261" s="98"/>
      <c r="P261" s="98"/>
      <c r="Q261" s="98"/>
      <c r="R261" s="98"/>
      <c r="S261" s="98"/>
      <c r="T261" s="98"/>
    </row>
    <row r="262" spans="2:20">
      <c r="B262" s="98"/>
      <c r="C262" s="98"/>
      <c r="D262" s="98"/>
      <c r="E262" s="98"/>
      <c r="F262" s="98"/>
      <c r="G262" s="98"/>
      <c r="H262" s="98"/>
      <c r="I262" s="98"/>
      <c r="J262" s="98"/>
      <c r="K262" s="98"/>
      <c r="L262" s="98"/>
      <c r="M262" s="98"/>
      <c r="N262" s="98"/>
      <c r="O262" s="98"/>
      <c r="P262" s="98"/>
      <c r="Q262" s="98"/>
      <c r="R262" s="98"/>
      <c r="S262" s="98"/>
      <c r="T262" s="98"/>
    </row>
    <row r="263" spans="2:20">
      <c r="B263" s="98"/>
      <c r="C263" s="98"/>
      <c r="D263" s="98"/>
      <c r="E263" s="98"/>
      <c r="F263" s="98"/>
      <c r="G263" s="98"/>
      <c r="H263" s="98"/>
      <c r="I263" s="98"/>
      <c r="J263" s="98"/>
      <c r="K263" s="98"/>
      <c r="L263" s="98"/>
      <c r="M263" s="98"/>
      <c r="N263" s="98"/>
      <c r="O263" s="98"/>
      <c r="P263" s="98"/>
      <c r="Q263" s="98"/>
      <c r="R263" s="98"/>
      <c r="S263" s="98"/>
      <c r="T263" s="98"/>
    </row>
    <row r="264" spans="2:20">
      <c r="B264" s="98"/>
      <c r="C264" s="98"/>
      <c r="D264" s="98"/>
      <c r="E264" s="98"/>
      <c r="F264" s="98"/>
      <c r="G264" s="98"/>
      <c r="H264" s="98"/>
      <c r="I264" s="98"/>
      <c r="J264" s="98"/>
      <c r="K264" s="98"/>
      <c r="L264" s="98"/>
      <c r="M264" s="98"/>
      <c r="N264" s="98"/>
      <c r="O264" s="98"/>
      <c r="P264" s="98"/>
      <c r="Q264" s="98"/>
      <c r="R264" s="98"/>
      <c r="S264" s="98"/>
      <c r="T264" s="98"/>
    </row>
    <row r="265" spans="2:20">
      <c r="B265" s="98"/>
      <c r="C265" s="98"/>
      <c r="D265" s="98"/>
      <c r="E265" s="98"/>
      <c r="F265" s="98"/>
      <c r="G265" s="98"/>
      <c r="H265" s="98"/>
      <c r="I265" s="98"/>
      <c r="J265" s="98"/>
      <c r="K265" s="98"/>
      <c r="L265" s="98"/>
      <c r="M265" s="98"/>
      <c r="N265" s="98"/>
      <c r="O265" s="98"/>
      <c r="P265" s="98"/>
      <c r="Q265" s="98"/>
      <c r="R265" s="98"/>
      <c r="S265" s="98"/>
      <c r="T265" s="98"/>
    </row>
    <row r="266" spans="2:20">
      <c r="B266" s="98"/>
      <c r="C266" s="98"/>
      <c r="D266" s="98"/>
      <c r="E266" s="98"/>
      <c r="F266" s="98"/>
      <c r="G266" s="98"/>
      <c r="H266" s="98"/>
      <c r="I266" s="98"/>
      <c r="J266" s="98"/>
      <c r="K266" s="98"/>
      <c r="L266" s="98"/>
      <c r="M266" s="98"/>
      <c r="N266" s="98"/>
      <c r="O266" s="98"/>
      <c r="P266" s="98"/>
      <c r="Q266" s="98"/>
      <c r="R266" s="98"/>
      <c r="S266" s="98"/>
      <c r="T266" s="98"/>
    </row>
    <row r="267" spans="2:20">
      <c r="B267" s="98"/>
      <c r="C267" s="98"/>
      <c r="D267" s="98"/>
      <c r="E267" s="98"/>
      <c r="F267" s="98"/>
      <c r="G267" s="98"/>
      <c r="H267" s="98"/>
      <c r="I267" s="98"/>
      <c r="J267" s="98"/>
      <c r="K267" s="98"/>
      <c r="L267" s="98"/>
      <c r="M267" s="98"/>
      <c r="N267" s="98"/>
      <c r="O267" s="98"/>
      <c r="P267" s="98"/>
      <c r="Q267" s="98"/>
      <c r="R267" s="98"/>
      <c r="S267" s="98"/>
      <c r="T267" s="98"/>
    </row>
    <row r="268" spans="2:20">
      <c r="B268" s="98"/>
      <c r="C268" s="98"/>
      <c r="D268" s="98"/>
      <c r="E268" s="98"/>
      <c r="F268" s="98"/>
      <c r="G268" s="98"/>
      <c r="H268" s="98"/>
      <c r="I268" s="98"/>
      <c r="J268" s="98"/>
      <c r="K268" s="98"/>
      <c r="L268" s="98"/>
      <c r="M268" s="98"/>
      <c r="N268" s="98"/>
      <c r="O268" s="98"/>
      <c r="P268" s="98"/>
      <c r="Q268" s="98"/>
      <c r="R268" s="98"/>
      <c r="S268" s="98"/>
      <c r="T268" s="98"/>
    </row>
    <row r="269" spans="2:20">
      <c r="B269" s="98"/>
      <c r="C269" s="98"/>
      <c r="D269" s="98"/>
      <c r="E269" s="98"/>
      <c r="F269" s="98"/>
      <c r="G269" s="98"/>
      <c r="H269" s="98"/>
      <c r="I269" s="98"/>
      <c r="J269" s="98"/>
      <c r="K269" s="98"/>
      <c r="L269" s="98"/>
      <c r="M269" s="98"/>
      <c r="N269" s="98"/>
      <c r="O269" s="98"/>
      <c r="P269" s="98"/>
      <c r="Q269" s="98"/>
      <c r="R269" s="98"/>
      <c r="S269" s="98"/>
      <c r="T269" s="98"/>
    </row>
    <row r="270" spans="2:20">
      <c r="B270" s="98"/>
      <c r="C270" s="98"/>
      <c r="D270" s="98"/>
      <c r="E270" s="98"/>
      <c r="F270" s="98"/>
      <c r="G270" s="98"/>
      <c r="H270" s="98"/>
      <c r="I270" s="98"/>
      <c r="J270" s="98"/>
      <c r="K270" s="98"/>
      <c r="L270" s="98"/>
      <c r="M270" s="98"/>
      <c r="N270" s="98"/>
      <c r="O270" s="98"/>
      <c r="P270" s="98"/>
      <c r="Q270" s="98"/>
      <c r="R270" s="98"/>
      <c r="S270" s="98"/>
      <c r="T270" s="98"/>
    </row>
    <row r="271" spans="2:20">
      <c r="B271" s="98"/>
      <c r="C271" s="98"/>
      <c r="D271" s="98"/>
      <c r="E271" s="98"/>
      <c r="F271" s="98"/>
      <c r="G271" s="98"/>
      <c r="H271" s="98"/>
      <c r="I271" s="98"/>
      <c r="J271" s="98"/>
      <c r="K271" s="98"/>
      <c r="L271" s="98"/>
      <c r="M271" s="98"/>
      <c r="N271" s="98"/>
      <c r="O271" s="98"/>
      <c r="P271" s="98"/>
      <c r="Q271" s="98"/>
      <c r="R271" s="98"/>
      <c r="S271" s="98"/>
      <c r="T271" s="98"/>
    </row>
    <row r="272" spans="2:20">
      <c r="B272" s="98"/>
      <c r="C272" s="98"/>
      <c r="D272" s="98"/>
      <c r="E272" s="98"/>
      <c r="F272" s="98"/>
      <c r="G272" s="98"/>
      <c r="H272" s="98"/>
      <c r="I272" s="98"/>
      <c r="J272" s="98"/>
      <c r="K272" s="98"/>
      <c r="L272" s="98"/>
      <c r="M272" s="98"/>
      <c r="N272" s="98"/>
      <c r="O272" s="98"/>
      <c r="P272" s="98"/>
      <c r="Q272" s="98"/>
      <c r="R272" s="98"/>
      <c r="S272" s="98"/>
      <c r="T272" s="98"/>
    </row>
    <row r="273" spans="2:20">
      <c r="B273" s="98"/>
      <c r="C273" s="98"/>
      <c r="D273" s="98"/>
      <c r="E273" s="98"/>
      <c r="F273" s="98"/>
      <c r="G273" s="98"/>
      <c r="H273" s="98"/>
      <c r="I273" s="98"/>
      <c r="J273" s="98"/>
      <c r="K273" s="98"/>
      <c r="L273" s="98"/>
      <c r="M273" s="98"/>
      <c r="N273" s="98"/>
      <c r="O273" s="98"/>
      <c r="P273" s="98"/>
      <c r="Q273" s="98"/>
      <c r="R273" s="98"/>
      <c r="S273" s="98"/>
      <c r="T273" s="98"/>
    </row>
    <row r="274" spans="2:20">
      <c r="B274" s="98"/>
      <c r="C274" s="98"/>
      <c r="D274" s="98"/>
      <c r="E274" s="98"/>
      <c r="F274" s="98"/>
      <c r="G274" s="98"/>
      <c r="H274" s="98"/>
      <c r="I274" s="98"/>
      <c r="J274" s="98"/>
      <c r="K274" s="98"/>
      <c r="L274" s="98"/>
      <c r="M274" s="98"/>
      <c r="N274" s="98"/>
      <c r="O274" s="98"/>
      <c r="P274" s="98"/>
      <c r="Q274" s="98"/>
      <c r="R274" s="98"/>
      <c r="S274" s="98"/>
      <c r="T274" s="98"/>
    </row>
    <row r="275" spans="2:20">
      <c r="B275" s="98"/>
      <c r="C275" s="98"/>
      <c r="D275" s="98"/>
      <c r="E275" s="98"/>
      <c r="F275" s="98"/>
      <c r="G275" s="98"/>
      <c r="H275" s="98"/>
      <c r="I275" s="98"/>
      <c r="J275" s="98"/>
      <c r="K275" s="98"/>
      <c r="L275" s="98"/>
      <c r="M275" s="98"/>
      <c r="N275" s="98"/>
      <c r="O275" s="98"/>
      <c r="P275" s="98"/>
      <c r="Q275" s="98"/>
      <c r="R275" s="98"/>
      <c r="S275" s="98"/>
      <c r="T275" s="98"/>
    </row>
    <row r="276" spans="2:20">
      <c r="B276" s="98"/>
      <c r="C276" s="98"/>
      <c r="D276" s="98"/>
      <c r="E276" s="98"/>
      <c r="F276" s="98"/>
      <c r="G276" s="98"/>
      <c r="H276" s="98"/>
      <c r="I276" s="98"/>
      <c r="J276" s="98"/>
      <c r="K276" s="98"/>
      <c r="L276" s="98"/>
      <c r="M276" s="98"/>
      <c r="N276" s="98"/>
      <c r="O276" s="98"/>
      <c r="P276" s="98"/>
      <c r="Q276" s="98"/>
      <c r="R276" s="98"/>
      <c r="S276" s="98"/>
      <c r="T276" s="98"/>
    </row>
    <row r="277" spans="2:20">
      <c r="B277" s="98"/>
      <c r="C277" s="98"/>
      <c r="D277" s="98"/>
      <c r="E277" s="98"/>
      <c r="F277" s="98"/>
      <c r="G277" s="98"/>
      <c r="H277" s="98"/>
      <c r="I277" s="98"/>
      <c r="J277" s="98"/>
      <c r="K277" s="98"/>
      <c r="L277" s="98"/>
      <c r="M277" s="98"/>
      <c r="N277" s="98"/>
      <c r="O277" s="98"/>
      <c r="P277" s="98"/>
      <c r="Q277" s="98"/>
      <c r="R277" s="98"/>
      <c r="S277" s="98"/>
      <c r="T277" s="98"/>
    </row>
    <row r="278" spans="2:20">
      <c r="B278" s="98"/>
      <c r="C278" s="98"/>
      <c r="D278" s="98"/>
      <c r="E278" s="98"/>
      <c r="F278" s="98"/>
      <c r="G278" s="98"/>
      <c r="H278" s="98"/>
      <c r="I278" s="98"/>
      <c r="J278" s="98"/>
      <c r="K278" s="98"/>
      <c r="L278" s="98"/>
      <c r="M278" s="98"/>
      <c r="N278" s="98"/>
      <c r="O278" s="98"/>
      <c r="P278" s="98"/>
      <c r="Q278" s="98"/>
      <c r="R278" s="98"/>
      <c r="S278" s="98"/>
      <c r="T278" s="98"/>
    </row>
    <row r="279" spans="2:20">
      <c r="B279" s="98"/>
      <c r="C279" s="98"/>
      <c r="D279" s="98"/>
      <c r="E279" s="98"/>
      <c r="F279" s="98"/>
      <c r="G279" s="98"/>
      <c r="H279" s="98"/>
      <c r="I279" s="98"/>
      <c r="J279" s="98"/>
      <c r="K279" s="98"/>
      <c r="L279" s="98"/>
      <c r="M279" s="98"/>
      <c r="N279" s="98"/>
      <c r="O279" s="98"/>
      <c r="P279" s="98"/>
      <c r="Q279" s="98"/>
      <c r="R279" s="98"/>
      <c r="S279" s="98"/>
      <c r="T279" s="98"/>
    </row>
    <row r="280" spans="2:20">
      <c r="B280" s="98"/>
      <c r="C280" s="98"/>
      <c r="D280" s="98"/>
      <c r="E280" s="98"/>
      <c r="F280" s="98"/>
      <c r="G280" s="98"/>
      <c r="H280" s="98"/>
      <c r="I280" s="98"/>
      <c r="J280" s="98"/>
      <c r="K280" s="98"/>
      <c r="L280" s="98"/>
      <c r="M280" s="98"/>
      <c r="N280" s="98"/>
      <c r="O280" s="98"/>
      <c r="P280" s="98"/>
      <c r="Q280" s="98"/>
      <c r="R280" s="98"/>
      <c r="S280" s="98"/>
      <c r="T280" s="98"/>
    </row>
    <row r="281" spans="2:20">
      <c r="B281" s="98"/>
      <c r="C281" s="98"/>
      <c r="D281" s="98"/>
      <c r="E281" s="98"/>
      <c r="F281" s="98"/>
      <c r="G281" s="98"/>
      <c r="H281" s="98"/>
      <c r="I281" s="98"/>
      <c r="J281" s="98"/>
      <c r="K281" s="98"/>
      <c r="L281" s="98"/>
      <c r="M281" s="98"/>
      <c r="N281" s="98"/>
      <c r="O281" s="98"/>
      <c r="P281" s="98"/>
      <c r="Q281" s="98"/>
      <c r="R281" s="98"/>
      <c r="S281" s="98"/>
      <c r="T281" s="98"/>
    </row>
    <row r="282" spans="2:20">
      <c r="B282" s="98"/>
      <c r="C282" s="98"/>
      <c r="D282" s="98"/>
      <c r="E282" s="98"/>
      <c r="F282" s="98"/>
      <c r="G282" s="98"/>
      <c r="H282" s="98"/>
      <c r="I282" s="98"/>
      <c r="J282" s="98"/>
      <c r="K282" s="98"/>
      <c r="L282" s="98"/>
      <c r="M282" s="98"/>
      <c r="N282" s="98"/>
      <c r="O282" s="98"/>
      <c r="P282" s="98"/>
      <c r="Q282" s="98"/>
      <c r="R282" s="98"/>
      <c r="S282" s="98"/>
      <c r="T282" s="98"/>
    </row>
    <row r="283" spans="2:20">
      <c r="B283" s="98"/>
      <c r="C283" s="98"/>
      <c r="D283" s="98"/>
      <c r="E283" s="98"/>
      <c r="F283" s="98"/>
      <c r="G283" s="98"/>
      <c r="H283" s="98"/>
      <c r="I283" s="98"/>
      <c r="J283" s="98"/>
      <c r="K283" s="98"/>
      <c r="L283" s="98"/>
      <c r="M283" s="98"/>
      <c r="N283" s="98"/>
      <c r="O283" s="98"/>
      <c r="P283" s="98"/>
      <c r="Q283" s="98"/>
      <c r="R283" s="98"/>
      <c r="S283" s="98"/>
      <c r="T283" s="98"/>
    </row>
    <row r="284" spans="2:20">
      <c r="B284" s="98"/>
      <c r="C284" s="98"/>
      <c r="D284" s="98"/>
      <c r="E284" s="98"/>
      <c r="F284" s="98"/>
      <c r="G284" s="98"/>
      <c r="H284" s="98"/>
      <c r="I284" s="98"/>
      <c r="J284" s="98"/>
      <c r="K284" s="98"/>
      <c r="L284" s="98"/>
      <c r="M284" s="98"/>
      <c r="N284" s="98"/>
      <c r="O284" s="98"/>
      <c r="P284" s="98"/>
      <c r="Q284" s="98"/>
      <c r="R284" s="98"/>
      <c r="S284" s="98"/>
      <c r="T284" s="98"/>
    </row>
    <row r="285" spans="2:20">
      <c r="B285" s="98"/>
      <c r="C285" s="98"/>
      <c r="D285" s="98"/>
      <c r="E285" s="98"/>
      <c r="F285" s="98"/>
      <c r="G285" s="98"/>
      <c r="H285" s="98"/>
      <c r="I285" s="98"/>
      <c r="J285" s="98"/>
      <c r="K285" s="98"/>
      <c r="L285" s="98"/>
      <c r="M285" s="98"/>
      <c r="N285" s="98"/>
      <c r="O285" s="98"/>
      <c r="P285" s="98"/>
      <c r="Q285" s="98"/>
      <c r="R285" s="98"/>
      <c r="S285" s="98"/>
      <c r="T285" s="98"/>
    </row>
    <row r="286" spans="2:20">
      <c r="B286" s="98"/>
      <c r="C286" s="98"/>
      <c r="D286" s="98"/>
      <c r="E286" s="98"/>
      <c r="F286" s="98"/>
      <c r="G286" s="98"/>
      <c r="H286" s="98"/>
      <c r="I286" s="98"/>
      <c r="J286" s="98"/>
      <c r="K286" s="98"/>
      <c r="L286" s="98"/>
      <c r="M286" s="98"/>
      <c r="N286" s="98"/>
      <c r="O286" s="98"/>
      <c r="P286" s="98"/>
      <c r="Q286" s="98"/>
      <c r="R286" s="98"/>
      <c r="S286" s="98"/>
      <c r="T286" s="98"/>
    </row>
    <row r="287" spans="2:20">
      <c r="B287" s="98"/>
      <c r="C287" s="98"/>
      <c r="D287" s="98"/>
      <c r="E287" s="98"/>
      <c r="F287" s="98"/>
      <c r="G287" s="98"/>
      <c r="H287" s="98"/>
      <c r="I287" s="98"/>
      <c r="J287" s="98"/>
      <c r="K287" s="98"/>
      <c r="L287" s="98"/>
      <c r="M287" s="98"/>
      <c r="N287" s="98"/>
      <c r="O287" s="98"/>
      <c r="P287" s="98"/>
      <c r="Q287" s="98"/>
      <c r="R287" s="98"/>
      <c r="S287" s="98"/>
      <c r="T287" s="98"/>
    </row>
    <row r="288" spans="2:20">
      <c r="B288" s="98"/>
      <c r="C288" s="98"/>
      <c r="D288" s="98"/>
      <c r="E288" s="98"/>
      <c r="F288" s="98"/>
      <c r="G288" s="98"/>
      <c r="H288" s="98"/>
      <c r="I288" s="98"/>
      <c r="J288" s="98"/>
      <c r="K288" s="98"/>
      <c r="L288" s="98"/>
      <c r="M288" s="98"/>
      <c r="N288" s="98"/>
      <c r="O288" s="98"/>
      <c r="P288" s="98"/>
      <c r="Q288" s="98"/>
      <c r="R288" s="98"/>
      <c r="S288" s="98"/>
      <c r="T288" s="98"/>
    </row>
    <row r="289" spans="2:20">
      <c r="B289" s="98"/>
      <c r="C289" s="98"/>
      <c r="D289" s="98"/>
      <c r="E289" s="98"/>
      <c r="F289" s="98"/>
      <c r="G289" s="98"/>
      <c r="H289" s="98"/>
      <c r="I289" s="98"/>
      <c r="J289" s="98"/>
      <c r="K289" s="98"/>
      <c r="L289" s="98"/>
      <c r="M289" s="98"/>
      <c r="N289" s="98"/>
      <c r="O289" s="98"/>
      <c r="P289" s="98"/>
      <c r="Q289" s="98"/>
      <c r="R289" s="98"/>
      <c r="S289" s="98"/>
      <c r="T289" s="98"/>
    </row>
    <row r="290" spans="2:20">
      <c r="B290" s="98"/>
      <c r="C290" s="98"/>
      <c r="D290" s="98"/>
      <c r="E290" s="98"/>
      <c r="F290" s="98"/>
      <c r="G290" s="98"/>
      <c r="H290" s="98"/>
      <c r="I290" s="98"/>
      <c r="J290" s="98"/>
      <c r="K290" s="98"/>
      <c r="L290" s="98"/>
      <c r="M290" s="98"/>
      <c r="N290" s="98"/>
      <c r="O290" s="98"/>
      <c r="P290" s="98"/>
      <c r="Q290" s="98"/>
      <c r="R290" s="98"/>
      <c r="S290" s="98"/>
      <c r="T290" s="98"/>
    </row>
    <row r="291" spans="2:20">
      <c r="B291" s="98"/>
      <c r="C291" s="98"/>
      <c r="D291" s="98"/>
      <c r="E291" s="98"/>
      <c r="F291" s="98"/>
      <c r="G291" s="98"/>
      <c r="H291" s="98"/>
      <c r="I291" s="98"/>
      <c r="J291" s="98"/>
      <c r="K291" s="98"/>
      <c r="L291" s="98"/>
      <c r="M291" s="98"/>
      <c r="N291" s="98"/>
      <c r="O291" s="98"/>
      <c r="P291" s="98"/>
      <c r="Q291" s="98"/>
      <c r="R291" s="98"/>
      <c r="S291" s="98"/>
      <c r="T291" s="98"/>
    </row>
    <row r="292" spans="2:20">
      <c r="B292" s="98"/>
      <c r="C292" s="98"/>
      <c r="D292" s="98"/>
      <c r="E292" s="98"/>
      <c r="F292" s="98"/>
      <c r="G292" s="98"/>
      <c r="H292" s="98"/>
      <c r="I292" s="98"/>
      <c r="J292" s="98"/>
      <c r="K292" s="98"/>
      <c r="L292" s="98"/>
      <c r="M292" s="98"/>
      <c r="N292" s="98"/>
      <c r="O292" s="98"/>
      <c r="P292" s="98"/>
      <c r="Q292" s="98"/>
      <c r="R292" s="98"/>
      <c r="S292" s="98"/>
      <c r="T292" s="98"/>
    </row>
    <row r="293" spans="2:20">
      <c r="B293" s="98"/>
      <c r="C293" s="98"/>
      <c r="D293" s="98"/>
      <c r="E293" s="98"/>
      <c r="F293" s="98"/>
      <c r="G293" s="98"/>
      <c r="H293" s="98"/>
      <c r="I293" s="98"/>
      <c r="J293" s="98"/>
      <c r="K293" s="98"/>
      <c r="L293" s="98"/>
      <c r="M293" s="98"/>
      <c r="N293" s="98"/>
      <c r="O293" s="98"/>
      <c r="P293" s="98"/>
      <c r="Q293" s="98"/>
      <c r="R293" s="98"/>
      <c r="S293" s="98"/>
      <c r="T293" s="98"/>
    </row>
    <row r="294" spans="2:20">
      <c r="B294" s="98"/>
      <c r="C294" s="98"/>
      <c r="D294" s="98"/>
      <c r="E294" s="98"/>
      <c r="F294" s="98"/>
      <c r="G294" s="98"/>
      <c r="H294" s="98"/>
      <c r="I294" s="98"/>
      <c r="J294" s="98"/>
      <c r="K294" s="98"/>
      <c r="L294" s="98"/>
      <c r="M294" s="98"/>
      <c r="N294" s="98"/>
      <c r="O294" s="98"/>
      <c r="P294" s="98"/>
      <c r="Q294" s="98"/>
      <c r="R294" s="98"/>
      <c r="S294" s="98"/>
      <c r="T294" s="98"/>
    </row>
    <row r="295" spans="2:20">
      <c r="B295" s="98"/>
      <c r="C295" s="98"/>
      <c r="D295" s="98"/>
      <c r="E295" s="98"/>
      <c r="F295" s="98"/>
      <c r="G295" s="98"/>
      <c r="H295" s="98"/>
      <c r="I295" s="98"/>
      <c r="J295" s="98"/>
      <c r="K295" s="98"/>
      <c r="L295" s="98"/>
      <c r="M295" s="98"/>
      <c r="N295" s="98"/>
      <c r="O295" s="98"/>
      <c r="P295" s="98"/>
      <c r="Q295" s="98"/>
      <c r="R295" s="98"/>
      <c r="S295" s="98"/>
      <c r="T295" s="98"/>
    </row>
    <row r="296" spans="2:20">
      <c r="B296" s="98"/>
      <c r="C296" s="98"/>
      <c r="D296" s="98"/>
      <c r="E296" s="98"/>
      <c r="F296" s="98"/>
      <c r="G296" s="98"/>
      <c r="H296" s="98"/>
      <c r="I296" s="98"/>
      <c r="J296" s="98"/>
      <c r="K296" s="98"/>
      <c r="L296" s="98"/>
      <c r="M296" s="98"/>
      <c r="N296" s="98"/>
      <c r="O296" s="98"/>
      <c r="P296" s="98"/>
      <c r="Q296" s="98"/>
      <c r="R296" s="98"/>
      <c r="S296" s="98"/>
      <c r="T296" s="98"/>
    </row>
    <row r="297" spans="2:20">
      <c r="B297" s="98"/>
      <c r="C297" s="98"/>
      <c r="D297" s="98"/>
      <c r="E297" s="98"/>
      <c r="F297" s="98"/>
      <c r="G297" s="98"/>
      <c r="H297" s="98"/>
      <c r="I297" s="98"/>
      <c r="J297" s="98"/>
      <c r="K297" s="98"/>
      <c r="L297" s="98"/>
      <c r="M297" s="98"/>
      <c r="N297" s="98"/>
      <c r="O297" s="98"/>
      <c r="P297" s="98"/>
      <c r="Q297" s="98"/>
      <c r="R297" s="98"/>
      <c r="S297" s="98"/>
      <c r="T297" s="98"/>
    </row>
    <row r="298" spans="2:20">
      <c r="B298" s="98"/>
      <c r="C298" s="98"/>
      <c r="D298" s="98"/>
      <c r="E298" s="98"/>
      <c r="F298" s="98"/>
      <c r="G298" s="98"/>
      <c r="H298" s="98"/>
      <c r="I298" s="98"/>
      <c r="J298" s="98"/>
      <c r="K298" s="98"/>
      <c r="L298" s="98"/>
      <c r="M298" s="98"/>
      <c r="N298" s="98"/>
      <c r="O298" s="98"/>
      <c r="P298" s="98"/>
      <c r="Q298" s="98"/>
      <c r="R298" s="98"/>
      <c r="S298" s="98"/>
      <c r="T298" s="98"/>
    </row>
    <row r="299" spans="2:20">
      <c r="B299" s="98"/>
      <c r="C299" s="98"/>
      <c r="D299" s="98"/>
      <c r="E299" s="98"/>
      <c r="F299" s="98"/>
      <c r="G299" s="98"/>
      <c r="H299" s="98"/>
      <c r="I299" s="98"/>
      <c r="J299" s="98"/>
      <c r="K299" s="98"/>
      <c r="L299" s="98"/>
      <c r="M299" s="98"/>
      <c r="N299" s="98"/>
      <c r="O299" s="98"/>
      <c r="P299" s="98"/>
      <c r="Q299" s="98"/>
      <c r="R299" s="98"/>
      <c r="S299" s="98"/>
      <c r="T299" s="98"/>
    </row>
    <row r="300" spans="2:20">
      <c r="B300" s="98"/>
      <c r="C300" s="98"/>
      <c r="D300" s="98"/>
      <c r="E300" s="98"/>
      <c r="F300" s="98"/>
      <c r="G300" s="98"/>
      <c r="H300" s="98"/>
      <c r="I300" s="98"/>
      <c r="J300" s="98"/>
      <c r="K300" s="98"/>
      <c r="L300" s="98"/>
      <c r="M300" s="98"/>
      <c r="N300" s="98"/>
      <c r="O300" s="98"/>
      <c r="P300" s="98"/>
      <c r="Q300" s="98"/>
      <c r="R300" s="98"/>
      <c r="S300" s="98"/>
      <c r="T300" s="98"/>
    </row>
    <row r="301" spans="2:20">
      <c r="B301" s="98"/>
      <c r="C301" s="98"/>
      <c r="D301" s="98"/>
      <c r="E301" s="98"/>
      <c r="F301" s="98"/>
      <c r="G301" s="98"/>
      <c r="H301" s="98"/>
      <c r="I301" s="98"/>
      <c r="J301" s="98"/>
      <c r="K301" s="98"/>
      <c r="L301" s="98"/>
      <c r="M301" s="98"/>
      <c r="N301" s="98"/>
      <c r="O301" s="98"/>
      <c r="P301" s="98"/>
      <c r="Q301" s="98"/>
      <c r="R301" s="98"/>
      <c r="S301" s="98"/>
      <c r="T301" s="98"/>
    </row>
    <row r="302" spans="2:20">
      <c r="B302" s="98"/>
      <c r="C302" s="98"/>
      <c r="D302" s="98"/>
      <c r="E302" s="98"/>
      <c r="F302" s="98"/>
      <c r="G302" s="98"/>
      <c r="H302" s="98"/>
      <c r="I302" s="98"/>
      <c r="J302" s="98"/>
      <c r="K302" s="98"/>
      <c r="L302" s="98"/>
      <c r="M302" s="98"/>
      <c r="N302" s="98"/>
      <c r="O302" s="98"/>
      <c r="P302" s="98"/>
      <c r="Q302" s="98"/>
      <c r="R302" s="98"/>
      <c r="S302" s="98"/>
      <c r="T302" s="98"/>
    </row>
    <row r="303" spans="2:20">
      <c r="B303" s="98"/>
      <c r="C303" s="98"/>
      <c r="D303" s="98"/>
      <c r="E303" s="98"/>
      <c r="F303" s="98"/>
      <c r="G303" s="98"/>
      <c r="H303" s="98"/>
      <c r="I303" s="98"/>
      <c r="J303" s="98"/>
      <c r="K303" s="98"/>
      <c r="L303" s="98"/>
      <c r="M303" s="98"/>
      <c r="N303" s="98"/>
      <c r="O303" s="98"/>
      <c r="P303" s="98"/>
      <c r="Q303" s="98"/>
      <c r="R303" s="98"/>
      <c r="S303" s="98"/>
      <c r="T303" s="98"/>
    </row>
    <row r="304" spans="2:20">
      <c r="B304" s="98"/>
      <c r="C304" s="98"/>
      <c r="D304" s="98"/>
      <c r="E304" s="98"/>
      <c r="F304" s="98"/>
      <c r="G304" s="98"/>
      <c r="H304" s="98"/>
      <c r="I304" s="98"/>
      <c r="J304" s="98"/>
      <c r="K304" s="98"/>
      <c r="L304" s="98"/>
      <c r="M304" s="98"/>
      <c r="N304" s="98"/>
      <c r="O304" s="98"/>
      <c r="P304" s="98"/>
      <c r="Q304" s="98"/>
      <c r="R304" s="98"/>
      <c r="S304" s="98"/>
      <c r="T304" s="98"/>
    </row>
    <row r="305" spans="2:20">
      <c r="B305" s="98"/>
      <c r="C305" s="98"/>
      <c r="D305" s="98"/>
      <c r="E305" s="98"/>
      <c r="F305" s="98"/>
      <c r="G305" s="98"/>
      <c r="H305" s="98"/>
      <c r="I305" s="98"/>
      <c r="J305" s="98"/>
      <c r="K305" s="98"/>
      <c r="L305" s="98"/>
      <c r="M305" s="98"/>
      <c r="N305" s="98"/>
      <c r="O305" s="98"/>
      <c r="P305" s="98"/>
      <c r="Q305" s="98"/>
      <c r="R305" s="98"/>
      <c r="S305" s="98"/>
      <c r="T305" s="98"/>
    </row>
    <row r="306" spans="2:20">
      <c r="B306" s="98"/>
      <c r="C306" s="98"/>
      <c r="D306" s="98"/>
      <c r="E306" s="98"/>
      <c r="F306" s="98"/>
      <c r="G306" s="98"/>
      <c r="H306" s="98"/>
      <c r="I306" s="98"/>
      <c r="J306" s="98"/>
      <c r="K306" s="98"/>
      <c r="L306" s="98"/>
      <c r="M306" s="98"/>
      <c r="N306" s="98"/>
      <c r="O306" s="98"/>
      <c r="P306" s="98"/>
      <c r="Q306" s="98"/>
      <c r="R306" s="98"/>
      <c r="S306" s="98"/>
      <c r="T306" s="98"/>
    </row>
    <row r="307" spans="2:20">
      <c r="B307" s="98"/>
      <c r="C307" s="98"/>
      <c r="D307" s="98"/>
      <c r="E307" s="98"/>
      <c r="F307" s="98"/>
      <c r="G307" s="98"/>
      <c r="H307" s="98"/>
      <c r="I307" s="98"/>
      <c r="J307" s="98"/>
      <c r="K307" s="98"/>
      <c r="L307" s="98"/>
      <c r="M307" s="98"/>
      <c r="N307" s="98"/>
      <c r="O307" s="98"/>
      <c r="P307" s="98"/>
      <c r="Q307" s="98"/>
      <c r="R307" s="98"/>
      <c r="S307" s="98"/>
      <c r="T307" s="98"/>
    </row>
    <row r="308" spans="2:20">
      <c r="B308" s="98"/>
      <c r="C308" s="98"/>
      <c r="D308" s="98"/>
      <c r="E308" s="98"/>
      <c r="F308" s="98"/>
      <c r="G308" s="98"/>
      <c r="H308" s="98"/>
      <c r="I308" s="98"/>
      <c r="J308" s="98"/>
      <c r="K308" s="98"/>
      <c r="L308" s="98"/>
      <c r="M308" s="98"/>
      <c r="N308" s="98"/>
      <c r="O308" s="98"/>
      <c r="P308" s="98"/>
      <c r="Q308" s="98"/>
      <c r="R308" s="98"/>
      <c r="S308" s="98"/>
      <c r="T308" s="98"/>
    </row>
    <row r="309" spans="2:20">
      <c r="B309" s="98"/>
      <c r="C309" s="98"/>
      <c r="D309" s="98"/>
      <c r="E309" s="98"/>
      <c r="F309" s="98"/>
      <c r="G309" s="98"/>
      <c r="H309" s="98"/>
      <c r="I309" s="98"/>
      <c r="J309" s="98"/>
      <c r="K309" s="98"/>
      <c r="L309" s="98"/>
      <c r="M309" s="98"/>
      <c r="N309" s="98"/>
      <c r="O309" s="98"/>
      <c r="P309" s="98"/>
      <c r="Q309" s="98"/>
      <c r="R309" s="98"/>
      <c r="S309" s="98"/>
      <c r="T309" s="98"/>
    </row>
    <row r="310" spans="2:20">
      <c r="B310" s="98"/>
      <c r="C310" s="98"/>
      <c r="D310" s="98"/>
      <c r="E310" s="98"/>
      <c r="F310" s="98"/>
      <c r="G310" s="98"/>
      <c r="H310" s="98"/>
      <c r="I310" s="98"/>
      <c r="J310" s="98"/>
      <c r="K310" s="98"/>
      <c r="L310" s="98"/>
      <c r="M310" s="98"/>
      <c r="N310" s="98"/>
      <c r="O310" s="98"/>
      <c r="P310" s="98"/>
      <c r="Q310" s="98"/>
      <c r="R310" s="98"/>
      <c r="S310" s="98"/>
      <c r="T310" s="98"/>
    </row>
    <row r="311" spans="2:20">
      <c r="B311" s="98"/>
      <c r="C311" s="98"/>
      <c r="D311" s="98"/>
      <c r="E311" s="98"/>
      <c r="F311" s="98"/>
      <c r="G311" s="98"/>
      <c r="H311" s="98"/>
      <c r="I311" s="98"/>
      <c r="J311" s="98"/>
      <c r="K311" s="98"/>
      <c r="L311" s="98"/>
      <c r="M311" s="98"/>
      <c r="N311" s="98"/>
      <c r="O311" s="98"/>
      <c r="P311" s="98"/>
      <c r="Q311" s="98"/>
      <c r="R311" s="98"/>
      <c r="S311" s="98"/>
      <c r="T311" s="98"/>
    </row>
    <row r="312" spans="2:20">
      <c r="B312" s="98"/>
      <c r="C312" s="98"/>
      <c r="D312" s="98"/>
      <c r="E312" s="98"/>
      <c r="F312" s="98"/>
      <c r="G312" s="98"/>
      <c r="H312" s="98"/>
      <c r="I312" s="98"/>
      <c r="J312" s="98"/>
      <c r="K312" s="98"/>
      <c r="L312" s="98"/>
      <c r="M312" s="98"/>
      <c r="N312" s="98"/>
      <c r="O312" s="98"/>
      <c r="P312" s="98"/>
      <c r="Q312" s="98"/>
      <c r="R312" s="98"/>
      <c r="S312" s="98"/>
      <c r="T312" s="98"/>
    </row>
    <row r="313" spans="2:20">
      <c r="B313" s="98"/>
      <c r="C313" s="98"/>
      <c r="D313" s="98"/>
      <c r="E313" s="98"/>
      <c r="F313" s="98"/>
      <c r="G313" s="98"/>
      <c r="H313" s="98"/>
      <c r="I313" s="98"/>
      <c r="J313" s="98"/>
      <c r="K313" s="98"/>
      <c r="L313" s="98"/>
      <c r="M313" s="98"/>
      <c r="N313" s="98"/>
      <c r="O313" s="98"/>
      <c r="P313" s="98"/>
      <c r="Q313" s="98"/>
      <c r="R313" s="98"/>
      <c r="S313" s="98"/>
      <c r="T313" s="98"/>
    </row>
    <row r="314" spans="2:20">
      <c r="B314" s="98"/>
      <c r="C314" s="98"/>
      <c r="D314" s="98"/>
      <c r="E314" s="98"/>
      <c r="F314" s="98"/>
      <c r="G314" s="98"/>
      <c r="H314" s="98"/>
      <c r="I314" s="98"/>
      <c r="J314" s="98"/>
      <c r="K314" s="98"/>
      <c r="L314" s="98"/>
      <c r="M314" s="98"/>
      <c r="N314" s="98"/>
      <c r="O314" s="98"/>
      <c r="P314" s="98"/>
      <c r="Q314" s="98"/>
      <c r="R314" s="98"/>
      <c r="S314" s="98"/>
      <c r="T314" s="98"/>
    </row>
    <row r="315" spans="2:20">
      <c r="B315" s="98"/>
      <c r="C315" s="98"/>
      <c r="D315" s="98"/>
      <c r="E315" s="98"/>
      <c r="F315" s="98"/>
      <c r="G315" s="98"/>
      <c r="H315" s="98"/>
      <c r="I315" s="98"/>
      <c r="J315" s="98"/>
      <c r="K315" s="98"/>
      <c r="L315" s="98"/>
      <c r="M315" s="98"/>
      <c r="N315" s="98"/>
      <c r="O315" s="98"/>
      <c r="P315" s="98"/>
      <c r="Q315" s="98"/>
      <c r="R315" s="98"/>
      <c r="S315" s="98"/>
      <c r="T315" s="98"/>
    </row>
    <row r="316" spans="2:20">
      <c r="B316" s="98"/>
      <c r="C316" s="98"/>
      <c r="D316" s="98"/>
      <c r="E316" s="98"/>
      <c r="F316" s="98"/>
      <c r="G316" s="98"/>
      <c r="H316" s="98"/>
      <c r="I316" s="98"/>
      <c r="J316" s="98"/>
      <c r="K316" s="98"/>
      <c r="L316" s="98"/>
      <c r="M316" s="98"/>
      <c r="N316" s="98"/>
      <c r="O316" s="98"/>
      <c r="P316" s="98"/>
      <c r="Q316" s="98"/>
      <c r="R316" s="98"/>
      <c r="S316" s="98"/>
      <c r="T316" s="98"/>
    </row>
    <row r="317" spans="2:20">
      <c r="B317" s="98"/>
      <c r="C317" s="98"/>
      <c r="D317" s="98"/>
      <c r="E317" s="98"/>
      <c r="F317" s="98"/>
      <c r="G317" s="98"/>
      <c r="H317" s="98"/>
      <c r="I317" s="98"/>
      <c r="J317" s="98"/>
      <c r="K317" s="98"/>
      <c r="L317" s="98"/>
      <c r="M317" s="98"/>
      <c r="N317" s="98"/>
      <c r="O317" s="98"/>
      <c r="P317" s="98"/>
      <c r="Q317" s="98"/>
      <c r="R317" s="98"/>
      <c r="S317" s="98"/>
      <c r="T317" s="98"/>
    </row>
    <row r="318" spans="2:20">
      <c r="B318" s="98"/>
      <c r="C318" s="98"/>
      <c r="D318" s="98"/>
      <c r="E318" s="98"/>
      <c r="F318" s="98"/>
      <c r="G318" s="98"/>
      <c r="H318" s="98"/>
      <c r="I318" s="98"/>
      <c r="J318" s="98"/>
      <c r="K318" s="98"/>
      <c r="L318" s="98"/>
      <c r="M318" s="98"/>
      <c r="N318" s="98"/>
      <c r="O318" s="98"/>
      <c r="P318" s="98"/>
      <c r="Q318" s="98"/>
      <c r="R318" s="98"/>
      <c r="S318" s="98"/>
      <c r="T318" s="98"/>
    </row>
    <row r="319" spans="2:20">
      <c r="B319" s="98"/>
      <c r="C319" s="98"/>
      <c r="D319" s="98"/>
      <c r="E319" s="98"/>
      <c r="F319" s="98"/>
      <c r="G319" s="98"/>
      <c r="H319" s="98"/>
      <c r="I319" s="98"/>
      <c r="J319" s="98"/>
      <c r="K319" s="98"/>
      <c r="L319" s="98"/>
      <c r="M319" s="98"/>
      <c r="N319" s="98"/>
      <c r="O319" s="98"/>
      <c r="P319" s="98"/>
      <c r="Q319" s="98"/>
      <c r="R319" s="98"/>
      <c r="S319" s="98"/>
      <c r="T319" s="98"/>
    </row>
    <row r="320" spans="2:20">
      <c r="B320" s="98"/>
      <c r="C320" s="98"/>
      <c r="D320" s="98"/>
      <c r="E320" s="98"/>
      <c r="F320" s="98"/>
      <c r="G320" s="98"/>
      <c r="H320" s="98"/>
      <c r="I320" s="98"/>
      <c r="J320" s="98"/>
      <c r="K320" s="98"/>
      <c r="L320" s="98"/>
      <c r="M320" s="98"/>
      <c r="N320" s="98"/>
      <c r="O320" s="98"/>
      <c r="P320" s="98"/>
      <c r="Q320" s="98"/>
      <c r="R320" s="98"/>
      <c r="S320" s="98"/>
      <c r="T320" s="98"/>
    </row>
    <row r="321" spans="2:20">
      <c r="B321" s="98"/>
      <c r="C321" s="98"/>
      <c r="D321" s="98"/>
      <c r="E321" s="98"/>
      <c r="F321" s="98"/>
      <c r="G321" s="98"/>
      <c r="H321" s="98"/>
      <c r="I321" s="98"/>
      <c r="J321" s="98"/>
      <c r="K321" s="98"/>
      <c r="L321" s="98"/>
      <c r="M321" s="98"/>
      <c r="N321" s="98"/>
      <c r="O321" s="98"/>
      <c r="P321" s="98"/>
      <c r="Q321" s="98"/>
      <c r="R321" s="98"/>
      <c r="S321" s="98"/>
      <c r="T321" s="98"/>
    </row>
    <row r="322" spans="2:20">
      <c r="B322" s="98"/>
      <c r="C322" s="98"/>
      <c r="D322" s="98"/>
      <c r="E322" s="98"/>
      <c r="F322" s="98"/>
      <c r="G322" s="98"/>
      <c r="H322" s="98"/>
      <c r="I322" s="98"/>
      <c r="J322" s="98"/>
      <c r="K322" s="98"/>
      <c r="L322" s="98"/>
      <c r="M322" s="98"/>
      <c r="N322" s="98"/>
      <c r="O322" s="98"/>
      <c r="P322" s="98"/>
      <c r="Q322" s="98"/>
      <c r="R322" s="98"/>
      <c r="S322" s="98"/>
      <c r="T322" s="98"/>
    </row>
    <row r="323" spans="2:20">
      <c r="B323" s="98"/>
      <c r="C323" s="98"/>
      <c r="D323" s="98"/>
      <c r="E323" s="98"/>
      <c r="F323" s="98"/>
      <c r="G323" s="98"/>
      <c r="H323" s="98"/>
      <c r="I323" s="98"/>
      <c r="J323" s="98"/>
      <c r="K323" s="98"/>
      <c r="L323" s="98"/>
      <c r="M323" s="98"/>
      <c r="N323" s="98"/>
      <c r="O323" s="98"/>
      <c r="P323" s="98"/>
      <c r="Q323" s="98"/>
      <c r="R323" s="98"/>
      <c r="S323" s="98"/>
      <c r="T323" s="98"/>
    </row>
    <row r="324" spans="2:20">
      <c r="B324" s="98"/>
      <c r="C324" s="98"/>
      <c r="D324" s="98"/>
      <c r="E324" s="98"/>
      <c r="F324" s="98"/>
      <c r="G324" s="98"/>
      <c r="H324" s="98"/>
      <c r="I324" s="98"/>
      <c r="J324" s="98"/>
      <c r="K324" s="98"/>
      <c r="L324" s="98"/>
      <c r="M324" s="98"/>
      <c r="N324" s="98"/>
      <c r="O324" s="98"/>
      <c r="P324" s="98"/>
      <c r="Q324" s="98"/>
      <c r="R324" s="98"/>
      <c r="S324" s="98"/>
      <c r="T324" s="98"/>
    </row>
    <row r="325" spans="2:20">
      <c r="B325" s="98"/>
      <c r="C325" s="98"/>
      <c r="D325" s="98"/>
      <c r="E325" s="98"/>
      <c r="F325" s="98"/>
      <c r="G325" s="98"/>
      <c r="H325" s="98"/>
      <c r="I325" s="98"/>
      <c r="J325" s="98"/>
      <c r="K325" s="98"/>
      <c r="L325" s="98"/>
      <c r="M325" s="98"/>
      <c r="N325" s="98"/>
      <c r="O325" s="98"/>
      <c r="P325" s="98"/>
      <c r="Q325" s="98"/>
      <c r="R325" s="98"/>
      <c r="S325" s="98"/>
      <c r="T325" s="98"/>
    </row>
    <row r="326" spans="2:20">
      <c r="B326" s="98"/>
      <c r="C326" s="98"/>
      <c r="D326" s="98"/>
      <c r="E326" s="98"/>
      <c r="F326" s="98"/>
      <c r="G326" s="98"/>
      <c r="H326" s="98"/>
      <c r="I326" s="98"/>
      <c r="J326" s="98"/>
      <c r="K326" s="98"/>
      <c r="L326" s="98"/>
      <c r="M326" s="98"/>
      <c r="N326" s="98"/>
      <c r="O326" s="98"/>
      <c r="P326" s="98"/>
      <c r="Q326" s="98"/>
      <c r="R326" s="98"/>
      <c r="S326" s="98"/>
      <c r="T326" s="98"/>
    </row>
    <row r="327" spans="2:20">
      <c r="B327" s="98"/>
      <c r="C327" s="98"/>
      <c r="D327" s="98"/>
      <c r="E327" s="98"/>
      <c r="F327" s="98"/>
      <c r="G327" s="98"/>
      <c r="H327" s="98"/>
      <c r="I327" s="98"/>
      <c r="J327" s="98"/>
      <c r="K327" s="98"/>
      <c r="L327" s="98"/>
      <c r="M327" s="98"/>
      <c r="N327" s="98"/>
      <c r="O327" s="98"/>
      <c r="P327" s="98"/>
      <c r="Q327" s="98"/>
      <c r="R327" s="98"/>
      <c r="S327" s="98"/>
      <c r="T327" s="98"/>
    </row>
    <row r="328" spans="2:20">
      <c r="B328" s="98"/>
      <c r="C328" s="98"/>
      <c r="D328" s="98"/>
      <c r="E328" s="98"/>
      <c r="F328" s="98"/>
      <c r="G328" s="98"/>
      <c r="H328" s="98"/>
      <c r="I328" s="98"/>
      <c r="J328" s="98"/>
      <c r="K328" s="98"/>
      <c r="L328" s="98"/>
      <c r="M328" s="98"/>
      <c r="N328" s="98"/>
      <c r="O328" s="98"/>
      <c r="P328" s="98"/>
      <c r="Q328" s="98"/>
      <c r="R328" s="98"/>
      <c r="S328" s="98"/>
      <c r="T328" s="98"/>
    </row>
    <row r="329" spans="2:20">
      <c r="B329" s="98"/>
      <c r="C329" s="98"/>
      <c r="D329" s="98"/>
      <c r="E329" s="98"/>
      <c r="F329" s="98"/>
      <c r="G329" s="98"/>
      <c r="H329" s="98"/>
      <c r="I329" s="98"/>
      <c r="J329" s="98"/>
      <c r="K329" s="98"/>
      <c r="L329" s="98"/>
      <c r="M329" s="98"/>
      <c r="N329" s="98"/>
      <c r="O329" s="98"/>
      <c r="P329" s="98"/>
      <c r="Q329" s="98"/>
      <c r="R329" s="98"/>
      <c r="S329" s="98"/>
      <c r="T329" s="98"/>
    </row>
    <row r="330" spans="2:20">
      <c r="B330" s="98"/>
      <c r="C330" s="98"/>
      <c r="D330" s="98"/>
      <c r="E330" s="98"/>
      <c r="F330" s="98"/>
      <c r="G330" s="98"/>
      <c r="H330" s="98"/>
      <c r="I330" s="98"/>
      <c r="J330" s="98"/>
      <c r="K330" s="98"/>
      <c r="L330" s="98"/>
      <c r="M330" s="98"/>
      <c r="N330" s="98"/>
      <c r="O330" s="98"/>
      <c r="P330" s="98"/>
      <c r="Q330" s="98"/>
      <c r="R330" s="98"/>
      <c r="S330" s="98"/>
      <c r="T330" s="98"/>
    </row>
    <row r="331" spans="2:20">
      <c r="B331" s="98"/>
      <c r="C331" s="98"/>
      <c r="D331" s="98"/>
      <c r="E331" s="98"/>
      <c r="F331" s="98"/>
      <c r="G331" s="98"/>
      <c r="H331" s="98"/>
      <c r="I331" s="98"/>
      <c r="J331" s="98"/>
      <c r="K331" s="98"/>
      <c r="L331" s="98"/>
      <c r="M331" s="98"/>
      <c r="N331" s="98"/>
      <c r="O331" s="98"/>
      <c r="P331" s="98"/>
      <c r="Q331" s="98"/>
      <c r="R331" s="98"/>
      <c r="S331" s="98"/>
      <c r="T331" s="98"/>
    </row>
    <row r="332" spans="2:20">
      <c r="B332" s="98"/>
      <c r="C332" s="98"/>
      <c r="D332" s="98"/>
      <c r="E332" s="98"/>
      <c r="F332" s="98"/>
      <c r="G332" s="98"/>
      <c r="H332" s="98"/>
      <c r="I332" s="98"/>
      <c r="J332" s="98"/>
      <c r="K332" s="98"/>
      <c r="L332" s="98"/>
      <c r="M332" s="98"/>
      <c r="N332" s="98"/>
      <c r="O332" s="98"/>
      <c r="P332" s="98"/>
      <c r="Q332" s="98"/>
      <c r="R332" s="98"/>
      <c r="S332" s="98"/>
      <c r="T332" s="98"/>
    </row>
    <row r="333" spans="2:20">
      <c r="B333" s="98"/>
      <c r="C333" s="98"/>
      <c r="D333" s="98"/>
      <c r="E333" s="98"/>
      <c r="F333" s="98"/>
      <c r="G333" s="98"/>
      <c r="H333" s="98"/>
      <c r="I333" s="98"/>
      <c r="J333" s="98"/>
      <c r="K333" s="98"/>
      <c r="L333" s="98"/>
      <c r="M333" s="98"/>
      <c r="N333" s="98"/>
      <c r="O333" s="98"/>
      <c r="P333" s="98"/>
      <c r="Q333" s="98"/>
      <c r="R333" s="98"/>
      <c r="S333" s="98"/>
      <c r="T333" s="98"/>
    </row>
    <row r="334" spans="2:20">
      <c r="B334" s="98"/>
      <c r="C334" s="98"/>
      <c r="D334" s="98"/>
      <c r="E334" s="98"/>
      <c r="F334" s="98"/>
      <c r="G334" s="98"/>
      <c r="H334" s="98"/>
      <c r="I334" s="98"/>
      <c r="J334" s="98"/>
      <c r="K334" s="98"/>
      <c r="L334" s="98"/>
      <c r="M334" s="98"/>
      <c r="N334" s="98"/>
      <c r="O334" s="98"/>
      <c r="P334" s="98"/>
      <c r="Q334" s="98"/>
      <c r="R334" s="98"/>
      <c r="S334" s="98"/>
      <c r="T334" s="98"/>
    </row>
    <row r="335" spans="2:20">
      <c r="B335" s="98"/>
      <c r="C335" s="98"/>
      <c r="D335" s="98"/>
      <c r="E335" s="98"/>
      <c r="F335" s="98"/>
      <c r="G335" s="98"/>
      <c r="H335" s="98"/>
      <c r="I335" s="98"/>
      <c r="J335" s="98"/>
      <c r="K335" s="98"/>
      <c r="L335" s="98"/>
      <c r="M335" s="98"/>
      <c r="N335" s="98"/>
      <c r="O335" s="98"/>
      <c r="P335" s="98"/>
      <c r="Q335" s="98"/>
      <c r="R335" s="98"/>
      <c r="S335" s="98"/>
      <c r="T335" s="98"/>
    </row>
    <row r="336" spans="2:20">
      <c r="B336" s="98"/>
      <c r="C336" s="98"/>
      <c r="D336" s="98"/>
      <c r="E336" s="98"/>
      <c r="F336" s="98"/>
      <c r="G336" s="98"/>
      <c r="H336" s="98"/>
      <c r="I336" s="98"/>
      <c r="J336" s="98"/>
      <c r="K336" s="98"/>
      <c r="L336" s="98"/>
      <c r="M336" s="98"/>
      <c r="N336" s="98"/>
      <c r="O336" s="98"/>
      <c r="P336" s="98"/>
      <c r="Q336" s="98"/>
      <c r="R336" s="98"/>
      <c r="S336" s="98"/>
      <c r="T336" s="98"/>
    </row>
    <row r="337" spans="2:20">
      <c r="B337" s="98"/>
      <c r="C337" s="98"/>
      <c r="D337" s="98"/>
      <c r="E337" s="98"/>
      <c r="F337" s="98"/>
      <c r="G337" s="98"/>
      <c r="H337" s="98"/>
      <c r="I337" s="98"/>
      <c r="J337" s="98"/>
      <c r="K337" s="98"/>
      <c r="L337" s="98"/>
      <c r="M337" s="98"/>
      <c r="N337" s="98"/>
      <c r="O337" s="98"/>
      <c r="P337" s="98"/>
      <c r="Q337" s="98"/>
      <c r="R337" s="98"/>
      <c r="S337" s="98"/>
      <c r="T337" s="98"/>
    </row>
    <row r="338" spans="2:20">
      <c r="B338" s="98"/>
      <c r="C338" s="98"/>
      <c r="D338" s="98"/>
      <c r="E338" s="98"/>
      <c r="F338" s="98"/>
      <c r="G338" s="98"/>
      <c r="H338" s="98"/>
      <c r="I338" s="98"/>
      <c r="J338" s="98"/>
      <c r="K338" s="98"/>
      <c r="L338" s="98"/>
      <c r="M338" s="98"/>
      <c r="N338" s="98"/>
      <c r="O338" s="98"/>
      <c r="P338" s="98"/>
      <c r="Q338" s="98"/>
      <c r="R338" s="98"/>
      <c r="S338" s="98"/>
      <c r="T338" s="98"/>
    </row>
    <row r="339" spans="2:20">
      <c r="B339" s="98"/>
      <c r="C339" s="98"/>
      <c r="D339" s="98"/>
      <c r="E339" s="98"/>
      <c r="F339" s="98"/>
      <c r="G339" s="98"/>
      <c r="H339" s="98"/>
      <c r="I339" s="98"/>
      <c r="J339" s="98"/>
      <c r="K339" s="98"/>
      <c r="L339" s="98"/>
      <c r="M339" s="98"/>
      <c r="N339" s="98"/>
      <c r="O339" s="98"/>
      <c r="P339" s="98"/>
      <c r="Q339" s="98"/>
      <c r="R339" s="98"/>
      <c r="S339" s="98"/>
      <c r="T339" s="98"/>
    </row>
    <row r="340" spans="2:20">
      <c r="B340" s="98"/>
      <c r="C340" s="98"/>
      <c r="D340" s="98"/>
      <c r="E340" s="98"/>
      <c r="F340" s="98"/>
      <c r="G340" s="98"/>
      <c r="H340" s="98"/>
      <c r="I340" s="98"/>
      <c r="J340" s="98"/>
      <c r="K340" s="98"/>
      <c r="L340" s="98"/>
      <c r="M340" s="98"/>
      <c r="N340" s="98"/>
      <c r="O340" s="98"/>
      <c r="P340" s="98"/>
      <c r="Q340" s="98"/>
      <c r="R340" s="98"/>
      <c r="S340" s="98"/>
      <c r="T340" s="98"/>
    </row>
    <row r="341" spans="2:20">
      <c r="B341" s="98"/>
      <c r="C341" s="98"/>
      <c r="D341" s="98"/>
      <c r="E341" s="98"/>
      <c r="F341" s="98"/>
      <c r="G341" s="98"/>
      <c r="H341" s="98"/>
      <c r="I341" s="98"/>
      <c r="J341" s="98"/>
      <c r="K341" s="98"/>
      <c r="L341" s="98"/>
      <c r="M341" s="98"/>
      <c r="N341" s="98"/>
      <c r="O341" s="98"/>
      <c r="P341" s="98"/>
      <c r="Q341" s="98"/>
      <c r="R341" s="98"/>
      <c r="S341" s="98"/>
      <c r="T341" s="98"/>
    </row>
    <row r="342" spans="2:20">
      <c r="B342" s="98"/>
      <c r="C342" s="98"/>
      <c r="D342" s="98"/>
      <c r="E342" s="98"/>
      <c r="F342" s="98"/>
      <c r="G342" s="98"/>
      <c r="H342" s="98"/>
      <c r="I342" s="98"/>
      <c r="J342" s="98"/>
      <c r="K342" s="98"/>
      <c r="L342" s="98"/>
      <c r="M342" s="98"/>
      <c r="N342" s="98"/>
      <c r="O342" s="98"/>
      <c r="P342" s="98"/>
      <c r="Q342" s="98"/>
      <c r="R342" s="98"/>
      <c r="S342" s="98"/>
      <c r="T342" s="98"/>
    </row>
    <row r="343" spans="2:20">
      <c r="B343" s="98"/>
      <c r="C343" s="98"/>
      <c r="D343" s="98"/>
      <c r="E343" s="98"/>
      <c r="F343" s="98"/>
      <c r="G343" s="98"/>
      <c r="H343" s="98"/>
      <c r="I343" s="98"/>
      <c r="J343" s="98"/>
      <c r="K343" s="98"/>
      <c r="L343" s="98"/>
      <c r="M343" s="98"/>
      <c r="N343" s="98"/>
      <c r="O343" s="98"/>
      <c r="P343" s="98"/>
      <c r="Q343" s="98"/>
      <c r="R343" s="98"/>
      <c r="S343" s="98"/>
      <c r="T343" s="98"/>
    </row>
    <row r="344" spans="2:20">
      <c r="B344" s="98"/>
      <c r="C344" s="98"/>
      <c r="D344" s="98"/>
      <c r="E344" s="98"/>
      <c r="F344" s="98"/>
      <c r="G344" s="98"/>
      <c r="H344" s="98"/>
      <c r="I344" s="98"/>
      <c r="J344" s="98"/>
      <c r="K344" s="98"/>
      <c r="L344" s="98"/>
      <c r="M344" s="98"/>
      <c r="N344" s="98"/>
      <c r="O344" s="98"/>
      <c r="P344" s="98"/>
      <c r="Q344" s="98"/>
      <c r="R344" s="98"/>
      <c r="S344" s="98"/>
      <c r="T344" s="98"/>
    </row>
    <row r="345" spans="2:20">
      <c r="B345" s="98"/>
      <c r="C345" s="98"/>
      <c r="D345" s="98"/>
      <c r="E345" s="98"/>
      <c r="F345" s="98"/>
      <c r="G345" s="98"/>
      <c r="H345" s="98"/>
      <c r="I345" s="98"/>
      <c r="J345" s="98"/>
      <c r="K345" s="98"/>
      <c r="L345" s="98"/>
      <c r="M345" s="98"/>
      <c r="N345" s="98"/>
      <c r="O345" s="98"/>
      <c r="P345" s="98"/>
      <c r="Q345" s="98"/>
      <c r="R345" s="98"/>
      <c r="S345" s="98"/>
      <c r="T345" s="98"/>
    </row>
    <row r="346" spans="2:20">
      <c r="B346" s="98"/>
      <c r="C346" s="98"/>
      <c r="D346" s="98"/>
      <c r="E346" s="98"/>
      <c r="F346" s="98"/>
      <c r="G346" s="98"/>
      <c r="H346" s="98"/>
      <c r="I346" s="98"/>
      <c r="J346" s="98"/>
      <c r="K346" s="98"/>
      <c r="L346" s="98"/>
      <c r="M346" s="98"/>
      <c r="N346" s="98"/>
      <c r="O346" s="98"/>
      <c r="P346" s="98"/>
      <c r="Q346" s="98"/>
      <c r="R346" s="98"/>
      <c r="S346" s="98"/>
      <c r="T346" s="98"/>
    </row>
    <row r="347" spans="2:20">
      <c r="B347" s="98"/>
      <c r="C347" s="98"/>
      <c r="D347" s="98"/>
      <c r="E347" s="98"/>
      <c r="F347" s="98"/>
      <c r="G347" s="98"/>
      <c r="H347" s="98"/>
      <c r="I347" s="98"/>
      <c r="J347" s="98"/>
      <c r="K347" s="98"/>
      <c r="L347" s="98"/>
      <c r="M347" s="98"/>
      <c r="N347" s="98"/>
      <c r="O347" s="98"/>
      <c r="P347" s="98"/>
      <c r="Q347" s="98"/>
      <c r="R347" s="98"/>
      <c r="S347" s="98"/>
      <c r="T347" s="98"/>
    </row>
    <row r="348" spans="2:20">
      <c r="B348" s="98"/>
      <c r="C348" s="98"/>
      <c r="D348" s="98"/>
      <c r="E348" s="98"/>
      <c r="F348" s="98"/>
      <c r="G348" s="98"/>
      <c r="H348" s="98"/>
      <c r="I348" s="98"/>
      <c r="J348" s="98"/>
      <c r="K348" s="98"/>
      <c r="L348" s="98"/>
      <c r="M348" s="98"/>
      <c r="N348" s="98"/>
      <c r="O348" s="98"/>
      <c r="P348" s="98"/>
      <c r="Q348" s="98"/>
      <c r="R348" s="98"/>
      <c r="S348" s="98"/>
      <c r="T348" s="98"/>
    </row>
    <row r="349" spans="2:20">
      <c r="B349" s="98"/>
      <c r="C349" s="98"/>
      <c r="D349" s="98"/>
      <c r="E349" s="98"/>
      <c r="F349" s="98"/>
      <c r="G349" s="98"/>
      <c r="H349" s="98"/>
      <c r="I349" s="98"/>
      <c r="J349" s="98"/>
      <c r="K349" s="98"/>
      <c r="L349" s="98"/>
      <c r="M349" s="98"/>
      <c r="N349" s="98"/>
      <c r="O349" s="98"/>
      <c r="P349" s="98"/>
      <c r="Q349" s="98"/>
      <c r="R349" s="98"/>
      <c r="S349" s="98"/>
      <c r="T349" s="98"/>
    </row>
    <row r="350" spans="2:20">
      <c r="B350" s="98"/>
      <c r="C350" s="98"/>
      <c r="D350" s="98"/>
      <c r="E350" s="98"/>
      <c r="F350" s="98"/>
      <c r="G350" s="98"/>
      <c r="H350" s="98"/>
      <c r="I350" s="98"/>
      <c r="J350" s="98"/>
      <c r="K350" s="98"/>
      <c r="L350" s="98"/>
      <c r="M350" s="98"/>
      <c r="N350" s="98"/>
      <c r="O350" s="98"/>
      <c r="P350" s="98"/>
      <c r="Q350" s="98"/>
      <c r="R350" s="98"/>
      <c r="S350" s="98"/>
      <c r="T350" s="98"/>
    </row>
    <row r="351" spans="2:20">
      <c r="B351" s="98"/>
      <c r="C351" s="98"/>
      <c r="D351" s="98"/>
      <c r="E351" s="98"/>
      <c r="F351" s="98"/>
      <c r="G351" s="98"/>
      <c r="H351" s="98"/>
      <c r="I351" s="98"/>
      <c r="J351" s="98"/>
      <c r="K351" s="98"/>
      <c r="L351" s="98"/>
      <c r="M351" s="98"/>
      <c r="N351" s="98"/>
      <c r="O351" s="98"/>
      <c r="P351" s="98"/>
      <c r="Q351" s="98"/>
      <c r="R351" s="98"/>
      <c r="S351" s="98"/>
      <c r="T351" s="98"/>
    </row>
    <row r="352" spans="2:20">
      <c r="B352" s="98"/>
      <c r="C352" s="98"/>
      <c r="D352" s="98"/>
      <c r="E352" s="98"/>
      <c r="F352" s="98"/>
      <c r="G352" s="98"/>
      <c r="H352" s="98"/>
      <c r="I352" s="98"/>
      <c r="J352" s="98"/>
      <c r="K352" s="98"/>
      <c r="L352" s="98"/>
      <c r="M352" s="98"/>
      <c r="N352" s="98"/>
      <c r="O352" s="98"/>
      <c r="P352" s="98"/>
      <c r="Q352" s="98"/>
      <c r="R352" s="98"/>
      <c r="S352" s="98"/>
      <c r="T352" s="98"/>
    </row>
    <row r="353" spans="2:20">
      <c r="B353" s="98"/>
      <c r="C353" s="98"/>
      <c r="D353" s="98"/>
      <c r="E353" s="98"/>
      <c r="F353" s="98"/>
      <c r="G353" s="98"/>
      <c r="H353" s="98"/>
      <c r="I353" s="98"/>
      <c r="J353" s="98"/>
      <c r="K353" s="98"/>
      <c r="L353" s="98"/>
      <c r="M353" s="98"/>
      <c r="N353" s="98"/>
      <c r="O353" s="98"/>
      <c r="P353" s="98"/>
      <c r="Q353" s="98"/>
      <c r="R353" s="98"/>
      <c r="S353" s="98"/>
      <c r="T353" s="98"/>
    </row>
    <row r="354" spans="2:20">
      <c r="B354" s="98"/>
      <c r="C354" s="98"/>
      <c r="D354" s="98"/>
      <c r="E354" s="98"/>
      <c r="F354" s="98"/>
      <c r="G354" s="98"/>
      <c r="H354" s="98"/>
      <c r="I354" s="98"/>
      <c r="J354" s="98"/>
      <c r="K354" s="98"/>
      <c r="L354" s="98"/>
      <c r="M354" s="98"/>
      <c r="N354" s="98"/>
      <c r="O354" s="98"/>
      <c r="P354" s="98"/>
      <c r="Q354" s="98"/>
      <c r="R354" s="98"/>
      <c r="S354" s="98"/>
      <c r="T354" s="98"/>
    </row>
    <row r="355" spans="2:20">
      <c r="B355" s="98"/>
      <c r="C355" s="98"/>
      <c r="D355" s="98"/>
      <c r="E355" s="98"/>
      <c r="F355" s="98"/>
      <c r="G355" s="98"/>
      <c r="H355" s="98"/>
      <c r="I355" s="98"/>
      <c r="J355" s="98"/>
      <c r="K355" s="98"/>
      <c r="L355" s="98"/>
      <c r="M355" s="98"/>
      <c r="N355" s="98"/>
      <c r="O355" s="98"/>
      <c r="P355" s="98"/>
      <c r="Q355" s="98"/>
      <c r="R355" s="98"/>
      <c r="S355" s="98"/>
      <c r="T355" s="98"/>
    </row>
    <row r="356" spans="2:20">
      <c r="B356" s="98"/>
      <c r="C356" s="98"/>
      <c r="D356" s="98"/>
      <c r="E356" s="98"/>
      <c r="F356" s="98"/>
      <c r="G356" s="98"/>
      <c r="H356" s="98"/>
      <c r="I356" s="98"/>
      <c r="J356" s="98"/>
      <c r="K356" s="98"/>
      <c r="L356" s="98"/>
      <c r="M356" s="98"/>
      <c r="N356" s="98"/>
      <c r="O356" s="98"/>
      <c r="P356" s="98"/>
      <c r="Q356" s="98"/>
      <c r="R356" s="98"/>
      <c r="S356" s="98"/>
      <c r="T356" s="98"/>
    </row>
    <row r="357" spans="2:20">
      <c r="B357" s="98"/>
      <c r="C357" s="98"/>
      <c r="D357" s="98"/>
      <c r="E357" s="98"/>
      <c r="F357" s="98"/>
      <c r="G357" s="98"/>
      <c r="H357" s="98"/>
      <c r="I357" s="98"/>
      <c r="J357" s="98"/>
      <c r="K357" s="98"/>
      <c r="L357" s="98"/>
      <c r="M357" s="98"/>
      <c r="N357" s="98"/>
      <c r="O357" s="98"/>
      <c r="P357" s="98"/>
      <c r="Q357" s="98"/>
      <c r="R357" s="98"/>
      <c r="S357" s="98"/>
      <c r="T357" s="98"/>
    </row>
    <row r="358" spans="2:20">
      <c r="B358" s="98"/>
      <c r="C358" s="98"/>
      <c r="D358" s="98"/>
      <c r="E358" s="98"/>
      <c r="F358" s="98"/>
      <c r="G358" s="98"/>
      <c r="H358" s="98"/>
      <c r="I358" s="98"/>
      <c r="J358" s="98"/>
      <c r="K358" s="98"/>
      <c r="L358" s="98"/>
      <c r="M358" s="98"/>
      <c r="N358" s="98"/>
      <c r="O358" s="98"/>
      <c r="P358" s="98"/>
      <c r="Q358" s="98"/>
      <c r="R358" s="98"/>
      <c r="S358" s="98"/>
      <c r="T358" s="98"/>
    </row>
    <row r="359" spans="2:20">
      <c r="B359" s="98"/>
      <c r="C359" s="98"/>
      <c r="D359" s="98"/>
      <c r="E359" s="98"/>
      <c r="F359" s="98"/>
      <c r="G359" s="98"/>
      <c r="H359" s="98"/>
      <c r="I359" s="98"/>
      <c r="J359" s="98"/>
      <c r="K359" s="98"/>
      <c r="L359" s="98"/>
      <c r="M359" s="98"/>
      <c r="N359" s="98"/>
      <c r="O359" s="98"/>
      <c r="P359" s="98"/>
      <c r="Q359" s="98"/>
      <c r="R359" s="98"/>
      <c r="S359" s="98"/>
      <c r="T359" s="98"/>
    </row>
    <row r="360" spans="2:20">
      <c r="B360" s="98"/>
      <c r="C360" s="98"/>
      <c r="D360" s="98"/>
      <c r="E360" s="98"/>
      <c r="F360" s="98"/>
      <c r="G360" s="98"/>
      <c r="H360" s="98"/>
      <c r="I360" s="98"/>
      <c r="J360" s="98"/>
      <c r="K360" s="98"/>
      <c r="L360" s="98"/>
      <c r="M360" s="98"/>
      <c r="N360" s="98"/>
      <c r="O360" s="98"/>
      <c r="P360" s="98"/>
      <c r="Q360" s="98"/>
      <c r="R360" s="98"/>
      <c r="S360" s="98"/>
      <c r="T360" s="98"/>
    </row>
    <row r="361" spans="2:20">
      <c r="B361" s="98"/>
      <c r="C361" s="98"/>
      <c r="D361" s="98"/>
      <c r="E361" s="98"/>
      <c r="F361" s="98"/>
      <c r="G361" s="98"/>
      <c r="H361" s="98"/>
      <c r="I361" s="98"/>
      <c r="J361" s="98"/>
      <c r="K361" s="98"/>
      <c r="L361" s="98"/>
      <c r="M361" s="98"/>
      <c r="N361" s="98"/>
      <c r="O361" s="98"/>
      <c r="P361" s="98"/>
      <c r="Q361" s="98"/>
      <c r="R361" s="98"/>
      <c r="S361" s="98"/>
      <c r="T361" s="98"/>
    </row>
    <row r="362" spans="2:20">
      <c r="B362" s="98"/>
      <c r="C362" s="98"/>
      <c r="D362" s="98"/>
      <c r="E362" s="98"/>
      <c r="F362" s="98"/>
      <c r="G362" s="98"/>
      <c r="H362" s="98"/>
      <c r="I362" s="98"/>
      <c r="J362" s="98"/>
      <c r="K362" s="98"/>
      <c r="L362" s="98"/>
      <c r="M362" s="98"/>
      <c r="N362" s="98"/>
      <c r="O362" s="98"/>
      <c r="P362" s="98"/>
      <c r="Q362" s="98"/>
      <c r="R362" s="98"/>
      <c r="S362" s="98"/>
      <c r="T362" s="98"/>
    </row>
    <row r="363" spans="2:20">
      <c r="B363" s="98"/>
      <c r="C363" s="98"/>
      <c r="D363" s="98"/>
      <c r="E363" s="98"/>
      <c r="F363" s="98"/>
      <c r="G363" s="98"/>
      <c r="H363" s="98"/>
      <c r="I363" s="98"/>
      <c r="J363" s="98"/>
      <c r="K363" s="98"/>
      <c r="L363" s="98"/>
      <c r="M363" s="98"/>
      <c r="N363" s="98"/>
      <c r="O363" s="98"/>
      <c r="P363" s="98"/>
      <c r="Q363" s="98"/>
      <c r="R363" s="98"/>
      <c r="S363" s="98"/>
      <c r="T363" s="98"/>
    </row>
    <row r="364" spans="2:20">
      <c r="B364" s="98"/>
      <c r="C364" s="98"/>
      <c r="D364" s="98"/>
      <c r="E364" s="98"/>
      <c r="F364" s="98"/>
      <c r="G364" s="98"/>
      <c r="H364" s="98"/>
      <c r="I364" s="98"/>
      <c r="J364" s="98"/>
      <c r="K364" s="98"/>
      <c r="L364" s="98"/>
      <c r="M364" s="98"/>
      <c r="N364" s="98"/>
      <c r="O364" s="98"/>
      <c r="P364" s="98"/>
      <c r="Q364" s="98"/>
      <c r="R364" s="98"/>
      <c r="S364" s="98"/>
      <c r="T364" s="98"/>
    </row>
    <row r="365" spans="2:20">
      <c r="B365" s="98"/>
      <c r="C365" s="98"/>
      <c r="D365" s="98"/>
      <c r="E365" s="98"/>
      <c r="F365" s="98"/>
      <c r="G365" s="98"/>
      <c r="H365" s="98"/>
      <c r="I365" s="98"/>
      <c r="J365" s="98"/>
      <c r="K365" s="98"/>
      <c r="L365" s="98"/>
      <c r="M365" s="98"/>
      <c r="N365" s="98"/>
      <c r="O365" s="98"/>
      <c r="P365" s="98"/>
      <c r="Q365" s="98"/>
      <c r="R365" s="98"/>
      <c r="S365" s="98"/>
      <c r="T365" s="98"/>
    </row>
    <row r="366" spans="2:20">
      <c r="B366" s="98"/>
      <c r="C366" s="98"/>
      <c r="D366" s="98"/>
      <c r="E366" s="98"/>
      <c r="F366" s="98"/>
      <c r="G366" s="98"/>
      <c r="H366" s="98"/>
      <c r="I366" s="98"/>
      <c r="J366" s="98"/>
      <c r="K366" s="98"/>
      <c r="L366" s="98"/>
      <c r="M366" s="98"/>
      <c r="N366" s="98"/>
      <c r="O366" s="98"/>
      <c r="P366" s="98"/>
      <c r="Q366" s="98"/>
      <c r="R366" s="98"/>
      <c r="S366" s="98"/>
      <c r="T366" s="98"/>
    </row>
    <row r="367" spans="2:20">
      <c r="B367" s="98"/>
      <c r="C367" s="98"/>
      <c r="D367" s="98"/>
      <c r="E367" s="98"/>
      <c r="F367" s="98"/>
      <c r="G367" s="98"/>
      <c r="H367" s="98"/>
      <c r="I367" s="98"/>
      <c r="J367" s="98"/>
      <c r="K367" s="98"/>
      <c r="L367" s="98"/>
      <c r="M367" s="98"/>
      <c r="N367" s="98"/>
      <c r="O367" s="98"/>
      <c r="P367" s="98"/>
      <c r="Q367" s="98"/>
      <c r="R367" s="98"/>
      <c r="S367" s="98"/>
      <c r="T367" s="98"/>
    </row>
    <row r="368" spans="2:20">
      <c r="B368" s="98"/>
      <c r="C368" s="98"/>
      <c r="D368" s="98"/>
      <c r="E368" s="98"/>
      <c r="F368" s="98"/>
      <c r="G368" s="98"/>
      <c r="H368" s="98"/>
      <c r="I368" s="98"/>
      <c r="J368" s="98"/>
      <c r="K368" s="98"/>
      <c r="L368" s="98"/>
      <c r="M368" s="98"/>
      <c r="N368" s="98"/>
      <c r="O368" s="98"/>
      <c r="P368" s="98"/>
      <c r="Q368" s="98"/>
      <c r="R368" s="98"/>
      <c r="S368" s="98"/>
      <c r="T368" s="98"/>
    </row>
    <row r="369" spans="2:20">
      <c r="B369" s="98"/>
      <c r="C369" s="98"/>
      <c r="D369" s="98"/>
      <c r="E369" s="98"/>
      <c r="F369" s="98"/>
      <c r="G369" s="98"/>
      <c r="H369" s="98"/>
      <c r="I369" s="98"/>
      <c r="J369" s="98"/>
      <c r="K369" s="98"/>
      <c r="L369" s="98"/>
      <c r="M369" s="98"/>
      <c r="N369" s="98"/>
      <c r="O369" s="98"/>
      <c r="P369" s="98"/>
      <c r="Q369" s="98"/>
      <c r="R369" s="98"/>
      <c r="S369" s="98"/>
      <c r="T369" s="98"/>
    </row>
    <row r="370" spans="2:20">
      <c r="B370" s="98"/>
      <c r="C370" s="98"/>
      <c r="D370" s="98"/>
      <c r="E370" s="98"/>
      <c r="F370" s="98"/>
      <c r="G370" s="98"/>
      <c r="H370" s="98"/>
      <c r="I370" s="98"/>
      <c r="J370" s="98"/>
      <c r="K370" s="98"/>
      <c r="L370" s="98"/>
      <c r="M370" s="98"/>
      <c r="N370" s="98"/>
      <c r="O370" s="98"/>
      <c r="P370" s="98"/>
      <c r="Q370" s="98"/>
      <c r="R370" s="98"/>
      <c r="S370" s="98"/>
      <c r="T370" s="98"/>
    </row>
    <row r="371" spans="2:20">
      <c r="B371" s="98"/>
      <c r="C371" s="98"/>
      <c r="D371" s="98"/>
      <c r="E371" s="98"/>
      <c r="F371" s="98"/>
      <c r="G371" s="98"/>
      <c r="H371" s="98"/>
      <c r="I371" s="98"/>
      <c r="J371" s="98"/>
      <c r="K371" s="98"/>
      <c r="L371" s="98"/>
      <c r="M371" s="98"/>
      <c r="N371" s="98"/>
      <c r="O371" s="98"/>
      <c r="P371" s="98"/>
      <c r="Q371" s="98"/>
      <c r="R371" s="98"/>
      <c r="S371" s="98"/>
      <c r="T371" s="98"/>
    </row>
    <row r="372" spans="2:20">
      <c r="B372" s="98"/>
      <c r="C372" s="98"/>
      <c r="D372" s="98"/>
      <c r="E372" s="98"/>
      <c r="F372" s="98"/>
      <c r="G372" s="98"/>
      <c r="H372" s="98"/>
      <c r="I372" s="98"/>
      <c r="J372" s="98"/>
      <c r="K372" s="98"/>
      <c r="L372" s="98"/>
      <c r="M372" s="98"/>
      <c r="N372" s="98"/>
      <c r="O372" s="98"/>
      <c r="P372" s="98"/>
      <c r="Q372" s="98"/>
      <c r="R372" s="98"/>
      <c r="S372" s="98"/>
      <c r="T372" s="98"/>
    </row>
    <row r="373" spans="2:20">
      <c r="B373" s="98"/>
      <c r="C373" s="98"/>
      <c r="D373" s="98"/>
      <c r="E373" s="98"/>
      <c r="F373" s="98"/>
      <c r="G373" s="98"/>
      <c r="H373" s="98"/>
      <c r="I373" s="98"/>
      <c r="J373" s="98"/>
      <c r="K373" s="98"/>
      <c r="L373" s="98"/>
      <c r="M373" s="98"/>
      <c r="N373" s="98"/>
      <c r="O373" s="98"/>
      <c r="P373" s="98"/>
      <c r="Q373" s="98"/>
      <c r="R373" s="98"/>
      <c r="S373" s="98"/>
      <c r="T373" s="98"/>
    </row>
    <row r="374" spans="2:20">
      <c r="B374" s="98"/>
      <c r="C374" s="98"/>
      <c r="D374" s="98"/>
      <c r="E374" s="98"/>
      <c r="F374" s="98"/>
      <c r="G374" s="98"/>
      <c r="H374" s="98"/>
      <c r="I374" s="98"/>
      <c r="J374" s="98"/>
      <c r="K374" s="98"/>
      <c r="L374" s="98"/>
      <c r="M374" s="98"/>
      <c r="N374" s="98"/>
      <c r="O374" s="98"/>
      <c r="P374" s="98"/>
      <c r="Q374" s="98"/>
      <c r="R374" s="98"/>
      <c r="S374" s="98"/>
      <c r="T374" s="98"/>
    </row>
    <row r="375" spans="2:20">
      <c r="B375" s="98"/>
      <c r="C375" s="98"/>
      <c r="D375" s="98"/>
      <c r="E375" s="98"/>
      <c r="F375" s="98"/>
      <c r="G375" s="98"/>
      <c r="H375" s="98"/>
      <c r="I375" s="98"/>
      <c r="J375" s="98"/>
      <c r="K375" s="98"/>
      <c r="L375" s="98"/>
      <c r="M375" s="98"/>
      <c r="N375" s="98"/>
      <c r="O375" s="98"/>
      <c r="P375" s="98"/>
      <c r="Q375" s="98"/>
      <c r="R375" s="98"/>
      <c r="S375" s="98"/>
      <c r="T375" s="98"/>
    </row>
    <row r="376" spans="2:20">
      <c r="B376" s="98"/>
      <c r="C376" s="98"/>
      <c r="D376" s="98"/>
      <c r="E376" s="98"/>
      <c r="F376" s="98"/>
      <c r="G376" s="98"/>
      <c r="H376" s="98"/>
      <c r="I376" s="98"/>
      <c r="J376" s="98"/>
      <c r="K376" s="98"/>
      <c r="L376" s="98"/>
      <c r="M376" s="98"/>
      <c r="N376" s="98"/>
      <c r="O376" s="98"/>
      <c r="P376" s="98"/>
      <c r="Q376" s="98"/>
      <c r="R376" s="98"/>
      <c r="S376" s="98"/>
      <c r="T376" s="98"/>
    </row>
    <row r="377" spans="2:20">
      <c r="B377" s="98"/>
      <c r="C377" s="98"/>
      <c r="D377" s="98"/>
      <c r="E377" s="98"/>
      <c r="F377" s="98"/>
      <c r="G377" s="98"/>
      <c r="H377" s="98"/>
      <c r="I377" s="98"/>
      <c r="J377" s="98"/>
      <c r="K377" s="98"/>
      <c r="L377" s="98"/>
      <c r="M377" s="98"/>
      <c r="N377" s="98"/>
      <c r="O377" s="98"/>
      <c r="P377" s="98"/>
      <c r="Q377" s="98"/>
      <c r="R377" s="98"/>
      <c r="S377" s="98"/>
      <c r="T377" s="98"/>
    </row>
    <row r="378" spans="2:20">
      <c r="B378" s="98"/>
      <c r="C378" s="98"/>
      <c r="D378" s="98"/>
      <c r="E378" s="98"/>
      <c r="F378" s="98"/>
      <c r="G378" s="98"/>
      <c r="H378" s="98"/>
      <c r="I378" s="98"/>
      <c r="J378" s="98"/>
      <c r="K378" s="98"/>
      <c r="L378" s="98"/>
      <c r="M378" s="98"/>
      <c r="N378" s="98"/>
      <c r="O378" s="98"/>
      <c r="P378" s="98"/>
      <c r="Q378" s="98"/>
      <c r="R378" s="98"/>
      <c r="S378" s="98"/>
      <c r="T378" s="98"/>
    </row>
    <row r="379" spans="2:20">
      <c r="B379" s="98"/>
      <c r="C379" s="98"/>
      <c r="D379" s="98"/>
      <c r="E379" s="98"/>
      <c r="F379" s="98"/>
      <c r="G379" s="98"/>
      <c r="H379" s="98"/>
      <c r="I379" s="98"/>
      <c r="J379" s="98"/>
      <c r="K379" s="98"/>
      <c r="L379" s="98"/>
      <c r="M379" s="98"/>
      <c r="N379" s="98"/>
      <c r="O379" s="98"/>
      <c r="P379" s="98"/>
      <c r="Q379" s="98"/>
      <c r="R379" s="98"/>
      <c r="S379" s="98"/>
      <c r="T379" s="98"/>
    </row>
    <row r="380" spans="2:20">
      <c r="B380" s="98"/>
      <c r="C380" s="98"/>
      <c r="D380" s="98"/>
      <c r="E380" s="98"/>
      <c r="F380" s="98"/>
      <c r="G380" s="98"/>
      <c r="H380" s="98"/>
      <c r="I380" s="98"/>
      <c r="J380" s="98"/>
      <c r="K380" s="98"/>
      <c r="L380" s="98"/>
      <c r="M380" s="98"/>
      <c r="N380" s="98"/>
      <c r="O380" s="98"/>
      <c r="P380" s="98"/>
      <c r="Q380" s="98"/>
      <c r="R380" s="98"/>
      <c r="S380" s="98"/>
      <c r="T380" s="98"/>
    </row>
    <row r="381" spans="2:20">
      <c r="B381" s="98"/>
      <c r="C381" s="98"/>
      <c r="D381" s="98"/>
      <c r="E381" s="98"/>
      <c r="F381" s="98"/>
      <c r="G381" s="98"/>
      <c r="H381" s="98"/>
      <c r="I381" s="98"/>
      <c r="J381" s="98"/>
      <c r="K381" s="98"/>
      <c r="L381" s="98"/>
      <c r="M381" s="98"/>
      <c r="N381" s="98"/>
      <c r="O381" s="98"/>
      <c r="P381" s="98"/>
      <c r="Q381" s="98"/>
      <c r="R381" s="98"/>
      <c r="S381" s="98"/>
      <c r="T381" s="98"/>
    </row>
    <row r="382" spans="2:20">
      <c r="B382" s="98"/>
      <c r="C382" s="98"/>
      <c r="D382" s="98"/>
      <c r="E382" s="98"/>
      <c r="F382" s="98"/>
      <c r="G382" s="98"/>
      <c r="H382" s="98"/>
      <c r="I382" s="98"/>
      <c r="J382" s="98"/>
      <c r="K382" s="98"/>
      <c r="L382" s="98"/>
      <c r="M382" s="98"/>
      <c r="N382" s="98"/>
      <c r="O382" s="98"/>
      <c r="P382" s="98"/>
      <c r="Q382" s="98"/>
      <c r="R382" s="98"/>
      <c r="S382" s="98"/>
      <c r="T382" s="98"/>
    </row>
    <row r="383" spans="2:20">
      <c r="B383" s="98"/>
      <c r="C383" s="98"/>
      <c r="D383" s="98"/>
      <c r="E383" s="98"/>
      <c r="F383" s="98"/>
      <c r="G383" s="98"/>
      <c r="H383" s="98"/>
      <c r="I383" s="98"/>
      <c r="J383" s="98"/>
      <c r="K383" s="98"/>
      <c r="L383" s="98"/>
      <c r="M383" s="98"/>
      <c r="N383" s="98"/>
      <c r="O383" s="98"/>
      <c r="P383" s="98"/>
      <c r="Q383" s="98"/>
      <c r="R383" s="98"/>
      <c r="S383" s="98"/>
      <c r="T383" s="98"/>
    </row>
    <row r="384" spans="2:20">
      <c r="B384" s="98"/>
      <c r="C384" s="98"/>
      <c r="D384" s="98"/>
      <c r="E384" s="98"/>
      <c r="F384" s="98"/>
      <c r="G384" s="98"/>
      <c r="H384" s="98"/>
      <c r="I384" s="98"/>
      <c r="J384" s="98"/>
      <c r="K384" s="98"/>
      <c r="L384" s="98"/>
      <c r="M384" s="98"/>
      <c r="N384" s="98"/>
      <c r="O384" s="98"/>
      <c r="P384" s="98"/>
      <c r="Q384" s="98"/>
      <c r="R384" s="98"/>
      <c r="S384" s="98"/>
      <c r="T384" s="98"/>
    </row>
    <row r="385" spans="2:20">
      <c r="B385" s="98"/>
      <c r="C385" s="98"/>
      <c r="D385" s="98"/>
      <c r="E385" s="98"/>
      <c r="F385" s="98"/>
      <c r="G385" s="98"/>
      <c r="H385" s="98"/>
      <c r="I385" s="98"/>
      <c r="J385" s="98"/>
      <c r="K385" s="98"/>
      <c r="L385" s="98"/>
      <c r="M385" s="98"/>
      <c r="N385" s="98"/>
      <c r="O385" s="98"/>
      <c r="P385" s="98"/>
      <c r="Q385" s="98"/>
      <c r="R385" s="98"/>
      <c r="S385" s="98"/>
      <c r="T385" s="98"/>
    </row>
    <row r="386" spans="2:20">
      <c r="B386" s="98"/>
      <c r="C386" s="98"/>
      <c r="D386" s="98"/>
      <c r="E386" s="98"/>
      <c r="F386" s="98"/>
      <c r="G386" s="98"/>
      <c r="H386" s="98"/>
      <c r="I386" s="98"/>
      <c r="J386" s="98"/>
      <c r="K386" s="98"/>
      <c r="L386" s="98"/>
      <c r="M386" s="98"/>
      <c r="N386" s="98"/>
      <c r="O386" s="98"/>
      <c r="P386" s="98"/>
      <c r="Q386" s="98"/>
      <c r="R386" s="98"/>
      <c r="S386" s="98"/>
      <c r="T386" s="98"/>
    </row>
    <row r="387" spans="2:20">
      <c r="B387" s="98"/>
      <c r="C387" s="98"/>
      <c r="D387" s="98"/>
      <c r="E387" s="98"/>
      <c r="F387" s="98"/>
      <c r="G387" s="98"/>
      <c r="H387" s="98"/>
      <c r="I387" s="98"/>
      <c r="J387" s="98"/>
      <c r="K387" s="98"/>
      <c r="L387" s="98"/>
      <c r="M387" s="98"/>
      <c r="N387" s="98"/>
      <c r="O387" s="98"/>
      <c r="P387" s="98"/>
      <c r="Q387" s="98"/>
      <c r="R387" s="98"/>
      <c r="S387" s="98"/>
      <c r="T387" s="98"/>
    </row>
    <row r="388" spans="2:20">
      <c r="B388" s="98"/>
      <c r="C388" s="98"/>
      <c r="D388" s="98"/>
      <c r="E388" s="98"/>
      <c r="F388" s="98"/>
      <c r="G388" s="98"/>
      <c r="H388" s="98"/>
      <c r="I388" s="98"/>
      <c r="J388" s="98"/>
      <c r="K388" s="98"/>
      <c r="L388" s="98"/>
      <c r="M388" s="98"/>
      <c r="N388" s="98"/>
      <c r="O388" s="98"/>
      <c r="P388" s="98"/>
      <c r="Q388" s="98"/>
      <c r="R388" s="98"/>
      <c r="S388" s="98"/>
      <c r="T388" s="98"/>
    </row>
    <row r="389" spans="2:20">
      <c r="B389" s="98"/>
      <c r="C389" s="98"/>
      <c r="D389" s="98"/>
      <c r="E389" s="98"/>
      <c r="F389" s="98"/>
      <c r="G389" s="98"/>
      <c r="H389" s="98"/>
      <c r="I389" s="98"/>
      <c r="J389" s="98"/>
      <c r="K389" s="98"/>
      <c r="L389" s="98"/>
      <c r="M389" s="98"/>
      <c r="N389" s="98"/>
      <c r="O389" s="98"/>
      <c r="P389" s="98"/>
      <c r="Q389" s="98"/>
      <c r="R389" s="98"/>
      <c r="S389" s="98"/>
      <c r="T389" s="98"/>
    </row>
    <row r="390" spans="2:20">
      <c r="B390" s="98"/>
      <c r="C390" s="98"/>
      <c r="D390" s="98"/>
      <c r="E390" s="98"/>
      <c r="F390" s="98"/>
      <c r="G390" s="98"/>
      <c r="H390" s="98"/>
      <c r="I390" s="98"/>
      <c r="J390" s="98"/>
      <c r="K390" s="98"/>
      <c r="L390" s="98"/>
      <c r="M390" s="98"/>
      <c r="N390" s="98"/>
      <c r="O390" s="98"/>
      <c r="P390" s="98"/>
      <c r="Q390" s="98"/>
      <c r="R390" s="98"/>
      <c r="S390" s="98"/>
      <c r="T390" s="98"/>
    </row>
    <row r="391" spans="2:20">
      <c r="B391" s="98"/>
      <c r="C391" s="98"/>
      <c r="D391" s="98"/>
      <c r="E391" s="98"/>
      <c r="F391" s="98"/>
      <c r="G391" s="98"/>
      <c r="H391" s="98"/>
      <c r="I391" s="98"/>
      <c r="J391" s="98"/>
      <c r="K391" s="98"/>
      <c r="L391" s="98"/>
      <c r="M391" s="98"/>
      <c r="N391" s="98"/>
      <c r="O391" s="98"/>
      <c r="P391" s="98"/>
      <c r="Q391" s="98"/>
      <c r="R391" s="98"/>
      <c r="S391" s="98"/>
      <c r="T391" s="98"/>
    </row>
    <row r="392" spans="2:20">
      <c r="B392" s="98"/>
      <c r="C392" s="98"/>
      <c r="D392" s="98"/>
      <c r="E392" s="98"/>
      <c r="F392" s="98"/>
      <c r="G392" s="98"/>
      <c r="H392" s="98"/>
      <c r="I392" s="98"/>
      <c r="J392" s="98"/>
      <c r="K392" s="98"/>
      <c r="L392" s="98"/>
      <c r="M392" s="98"/>
      <c r="N392" s="98"/>
      <c r="O392" s="98"/>
      <c r="P392" s="98"/>
      <c r="Q392" s="98"/>
      <c r="R392" s="98"/>
      <c r="S392" s="98"/>
      <c r="T392" s="98"/>
    </row>
    <row r="393" spans="2:20">
      <c r="B393" s="98"/>
      <c r="C393" s="98"/>
      <c r="D393" s="98"/>
      <c r="E393" s="98"/>
      <c r="F393" s="98"/>
      <c r="G393" s="98"/>
      <c r="H393" s="98"/>
      <c r="I393" s="98"/>
      <c r="J393" s="98"/>
      <c r="K393" s="98"/>
      <c r="L393" s="98"/>
      <c r="M393" s="98"/>
      <c r="N393" s="98"/>
      <c r="O393" s="98"/>
      <c r="P393" s="98"/>
      <c r="Q393" s="98"/>
      <c r="R393" s="98"/>
      <c r="S393" s="98"/>
      <c r="T393" s="98"/>
    </row>
    <row r="394" spans="2:20">
      <c r="B394" s="98"/>
      <c r="C394" s="98"/>
      <c r="D394" s="98"/>
      <c r="E394" s="98"/>
      <c r="F394" s="98"/>
      <c r="G394" s="98"/>
      <c r="H394" s="98"/>
      <c r="I394" s="98"/>
      <c r="J394" s="98"/>
      <c r="K394" s="98"/>
      <c r="L394" s="98"/>
      <c r="M394" s="98"/>
      <c r="N394" s="98"/>
      <c r="O394" s="98"/>
      <c r="P394" s="98"/>
      <c r="Q394" s="98"/>
      <c r="R394" s="98"/>
      <c r="S394" s="98"/>
      <c r="T394" s="98"/>
    </row>
    <row r="395" spans="2:20">
      <c r="B395" s="98"/>
      <c r="C395" s="98"/>
      <c r="D395" s="98"/>
      <c r="E395" s="98"/>
      <c r="F395" s="98"/>
      <c r="G395" s="98"/>
      <c r="H395" s="98"/>
      <c r="I395" s="98"/>
      <c r="J395" s="98"/>
      <c r="K395" s="98"/>
      <c r="L395" s="98"/>
      <c r="M395" s="98"/>
      <c r="N395" s="98"/>
      <c r="O395" s="98"/>
      <c r="P395" s="98"/>
      <c r="Q395" s="98"/>
      <c r="R395" s="98"/>
      <c r="S395" s="98"/>
      <c r="T395" s="98"/>
    </row>
    <row r="396" spans="2:20">
      <c r="B396" s="98"/>
      <c r="C396" s="98"/>
      <c r="D396" s="98"/>
      <c r="E396" s="98"/>
      <c r="F396" s="98"/>
      <c r="G396" s="98"/>
      <c r="H396" s="98"/>
      <c r="I396" s="98"/>
      <c r="J396" s="98"/>
      <c r="K396" s="98"/>
      <c r="L396" s="98"/>
      <c r="M396" s="98"/>
      <c r="N396" s="98"/>
      <c r="O396" s="98"/>
      <c r="P396" s="98"/>
      <c r="Q396" s="98"/>
      <c r="R396" s="98"/>
      <c r="S396" s="98"/>
      <c r="T396" s="98"/>
    </row>
    <row r="397" spans="2:20">
      <c r="B397" s="98"/>
      <c r="C397" s="98"/>
      <c r="D397" s="98"/>
      <c r="E397" s="98"/>
      <c r="F397" s="98"/>
      <c r="G397" s="98"/>
      <c r="H397" s="98"/>
      <c r="I397" s="98"/>
      <c r="J397" s="98"/>
      <c r="K397" s="98"/>
      <c r="L397" s="98"/>
      <c r="M397" s="98"/>
      <c r="N397" s="98"/>
      <c r="O397" s="98"/>
      <c r="P397" s="98"/>
      <c r="Q397" s="98"/>
      <c r="R397" s="98"/>
      <c r="S397" s="98"/>
      <c r="T397" s="98"/>
    </row>
    <row r="398" spans="2:20">
      <c r="B398" s="98"/>
      <c r="C398" s="98"/>
      <c r="D398" s="98"/>
      <c r="E398" s="98"/>
      <c r="F398" s="98"/>
      <c r="G398" s="98"/>
      <c r="H398" s="98"/>
      <c r="I398" s="98"/>
      <c r="J398" s="98"/>
      <c r="K398" s="98"/>
      <c r="L398" s="98"/>
      <c r="M398" s="98"/>
      <c r="N398" s="98"/>
      <c r="O398" s="98"/>
      <c r="P398" s="98"/>
      <c r="Q398" s="98"/>
      <c r="R398" s="98"/>
      <c r="S398" s="98"/>
      <c r="T398" s="98"/>
    </row>
    <row r="399" spans="2:20">
      <c r="B399" s="98"/>
      <c r="C399" s="98"/>
      <c r="D399" s="98"/>
      <c r="E399" s="98"/>
      <c r="F399" s="98"/>
      <c r="G399" s="98"/>
      <c r="H399" s="98"/>
      <c r="I399" s="98"/>
      <c r="J399" s="98"/>
      <c r="K399" s="98"/>
      <c r="L399" s="98"/>
      <c r="M399" s="98"/>
      <c r="N399" s="98"/>
      <c r="O399" s="98"/>
      <c r="P399" s="98"/>
      <c r="Q399" s="98"/>
      <c r="R399" s="98"/>
      <c r="S399" s="98"/>
      <c r="T399" s="98"/>
    </row>
    <row r="400" spans="2:20">
      <c r="B400" s="98"/>
      <c r="C400" s="98"/>
      <c r="D400" s="98"/>
      <c r="E400" s="98"/>
      <c r="F400" s="98"/>
      <c r="G400" s="98"/>
      <c r="H400" s="98"/>
      <c r="I400" s="98"/>
      <c r="J400" s="98"/>
      <c r="K400" s="98"/>
      <c r="L400" s="98"/>
      <c r="M400" s="98"/>
      <c r="N400" s="98"/>
      <c r="O400" s="98"/>
      <c r="P400" s="98"/>
      <c r="Q400" s="98"/>
      <c r="R400" s="98"/>
      <c r="S400" s="98"/>
      <c r="T400" s="98"/>
    </row>
    <row r="401" spans="2:20">
      <c r="B401" s="98"/>
      <c r="C401" s="98"/>
      <c r="D401" s="98"/>
      <c r="E401" s="98"/>
      <c r="F401" s="98"/>
      <c r="G401" s="98"/>
      <c r="H401" s="98"/>
      <c r="I401" s="98"/>
      <c r="J401" s="98"/>
      <c r="K401" s="98"/>
      <c r="L401" s="98"/>
      <c r="M401" s="98"/>
      <c r="N401" s="98"/>
      <c r="O401" s="98"/>
      <c r="P401" s="98"/>
      <c r="Q401" s="98"/>
      <c r="R401" s="98"/>
      <c r="S401" s="98"/>
      <c r="T401" s="98"/>
    </row>
    <row r="402" spans="2:20">
      <c r="B402" s="98"/>
      <c r="C402" s="98"/>
      <c r="D402" s="98"/>
      <c r="E402" s="98"/>
      <c r="F402" s="98"/>
      <c r="G402" s="98"/>
      <c r="H402" s="98"/>
      <c r="I402" s="98"/>
      <c r="J402" s="98"/>
      <c r="K402" s="98"/>
      <c r="L402" s="98"/>
      <c r="M402" s="98"/>
      <c r="N402" s="98"/>
      <c r="O402" s="98"/>
      <c r="P402" s="98"/>
      <c r="Q402" s="98"/>
      <c r="R402" s="98"/>
      <c r="S402" s="98"/>
      <c r="T402" s="98"/>
    </row>
    <row r="403" spans="2:20">
      <c r="B403" s="98"/>
      <c r="C403" s="98"/>
      <c r="D403" s="98"/>
      <c r="E403" s="98"/>
      <c r="F403" s="98"/>
      <c r="G403" s="98"/>
      <c r="H403" s="98"/>
      <c r="I403" s="98"/>
      <c r="J403" s="98"/>
      <c r="K403" s="98"/>
      <c r="L403" s="98"/>
      <c r="M403" s="98"/>
      <c r="N403" s="98"/>
      <c r="O403" s="98"/>
      <c r="P403" s="98"/>
      <c r="Q403" s="98"/>
      <c r="R403" s="98"/>
      <c r="S403" s="98"/>
      <c r="T403" s="98"/>
    </row>
    <row r="404" spans="2:20">
      <c r="B404" s="98"/>
      <c r="C404" s="98"/>
      <c r="D404" s="98"/>
      <c r="E404" s="98"/>
      <c r="F404" s="98"/>
      <c r="G404" s="98"/>
      <c r="H404" s="98"/>
      <c r="I404" s="98"/>
      <c r="J404" s="98"/>
      <c r="K404" s="98"/>
      <c r="L404" s="98"/>
      <c r="M404" s="98"/>
      <c r="N404" s="98"/>
      <c r="O404" s="98"/>
      <c r="P404" s="98"/>
      <c r="Q404" s="98"/>
      <c r="R404" s="98"/>
      <c r="S404" s="98"/>
      <c r="T404" s="98"/>
    </row>
    <row r="405" spans="2:20">
      <c r="B405" s="98"/>
      <c r="C405" s="98"/>
      <c r="D405" s="98"/>
      <c r="E405" s="98"/>
      <c r="F405" s="98"/>
      <c r="G405" s="98"/>
      <c r="H405" s="98"/>
      <c r="I405" s="98"/>
      <c r="J405" s="98"/>
      <c r="K405" s="98"/>
      <c r="L405" s="98"/>
      <c r="M405" s="98"/>
      <c r="N405" s="98"/>
      <c r="O405" s="98"/>
      <c r="P405" s="98"/>
      <c r="Q405" s="98"/>
      <c r="R405" s="98"/>
      <c r="S405" s="98"/>
      <c r="T405" s="98"/>
    </row>
    <row r="406" spans="2:20">
      <c r="B406" s="98"/>
      <c r="C406" s="98"/>
      <c r="D406" s="98"/>
      <c r="E406" s="98"/>
      <c r="F406" s="98"/>
      <c r="G406" s="98"/>
      <c r="H406" s="98"/>
      <c r="I406" s="98"/>
      <c r="J406" s="98"/>
      <c r="K406" s="98"/>
      <c r="L406" s="98"/>
      <c r="M406" s="98"/>
      <c r="N406" s="98"/>
      <c r="O406" s="98"/>
      <c r="P406" s="98"/>
      <c r="Q406" s="98"/>
      <c r="R406" s="98"/>
      <c r="S406" s="98"/>
      <c r="T406" s="98"/>
    </row>
    <row r="407" spans="2:20">
      <c r="B407" s="98"/>
      <c r="C407" s="98"/>
      <c r="D407" s="98"/>
      <c r="E407" s="98"/>
      <c r="F407" s="98"/>
      <c r="G407" s="98"/>
      <c r="H407" s="98"/>
      <c r="I407" s="98"/>
      <c r="J407" s="98"/>
      <c r="K407" s="98"/>
      <c r="L407" s="98"/>
      <c r="M407" s="98"/>
      <c r="N407" s="98"/>
      <c r="O407" s="98"/>
      <c r="P407" s="98"/>
      <c r="Q407" s="98"/>
      <c r="R407" s="98"/>
      <c r="S407" s="98"/>
      <c r="T407" s="98"/>
    </row>
    <row r="408" spans="2:20">
      <c r="B408" s="98"/>
      <c r="C408" s="98"/>
      <c r="D408" s="98"/>
      <c r="E408" s="98"/>
      <c r="F408" s="98"/>
      <c r="G408" s="98"/>
      <c r="H408" s="98"/>
      <c r="I408" s="98"/>
      <c r="J408" s="98"/>
      <c r="K408" s="98"/>
      <c r="L408" s="98"/>
      <c r="M408" s="98"/>
      <c r="N408" s="98"/>
      <c r="O408" s="98"/>
      <c r="P408" s="98"/>
      <c r="Q408" s="98"/>
      <c r="R408" s="98"/>
      <c r="S408" s="98"/>
      <c r="T408" s="98"/>
    </row>
    <row r="409" spans="2:20">
      <c r="B409" s="98"/>
      <c r="C409" s="98"/>
      <c r="D409" s="98"/>
      <c r="E409" s="98"/>
      <c r="F409" s="98"/>
      <c r="G409" s="98"/>
      <c r="H409" s="98"/>
      <c r="I409" s="98"/>
      <c r="J409" s="98"/>
      <c r="K409" s="98"/>
      <c r="L409" s="98"/>
      <c r="M409" s="98"/>
      <c r="N409" s="98"/>
      <c r="O409" s="98"/>
      <c r="P409" s="98"/>
      <c r="Q409" s="98"/>
      <c r="R409" s="98"/>
      <c r="S409" s="98"/>
      <c r="T409" s="98"/>
    </row>
    <row r="410" spans="2:20">
      <c r="B410" s="98"/>
      <c r="C410" s="98"/>
      <c r="D410" s="98"/>
      <c r="E410" s="98"/>
      <c r="F410" s="98"/>
      <c r="G410" s="98"/>
      <c r="H410" s="98"/>
      <c r="I410" s="98"/>
      <c r="J410" s="98"/>
      <c r="K410" s="98"/>
      <c r="L410" s="98"/>
      <c r="M410" s="98"/>
      <c r="N410" s="98"/>
      <c r="O410" s="98"/>
      <c r="P410" s="98"/>
      <c r="Q410" s="98"/>
      <c r="R410" s="98"/>
      <c r="S410" s="98"/>
      <c r="T410" s="98"/>
    </row>
    <row r="411" spans="2:20">
      <c r="B411" s="98"/>
      <c r="C411" s="98"/>
      <c r="D411" s="98"/>
      <c r="E411" s="98"/>
      <c r="F411" s="98"/>
      <c r="G411" s="98"/>
      <c r="H411" s="98"/>
      <c r="I411" s="98"/>
      <c r="J411" s="98"/>
      <c r="K411" s="98"/>
      <c r="L411" s="98"/>
      <c r="M411" s="98"/>
      <c r="N411" s="98"/>
      <c r="O411" s="98"/>
      <c r="P411" s="98"/>
      <c r="Q411" s="98"/>
      <c r="R411" s="98"/>
      <c r="S411" s="98"/>
      <c r="T411" s="98"/>
    </row>
    <row r="412" spans="2:20">
      <c r="B412" s="98"/>
      <c r="C412" s="98"/>
      <c r="D412" s="98"/>
      <c r="E412" s="98"/>
      <c r="F412" s="98"/>
      <c r="G412" s="98"/>
      <c r="H412" s="98"/>
      <c r="I412" s="98"/>
      <c r="J412" s="98"/>
      <c r="K412" s="98"/>
      <c r="L412" s="98"/>
      <c r="M412" s="98"/>
      <c r="N412" s="98"/>
      <c r="O412" s="98"/>
      <c r="P412" s="98"/>
      <c r="Q412" s="98"/>
      <c r="R412" s="98"/>
      <c r="S412" s="98"/>
      <c r="T412" s="98"/>
    </row>
    <row r="413" spans="2:20">
      <c r="B413" s="98"/>
      <c r="C413" s="98"/>
      <c r="D413" s="98"/>
      <c r="E413" s="98"/>
      <c r="F413" s="98"/>
      <c r="G413" s="98"/>
      <c r="H413" s="98"/>
      <c r="I413" s="98"/>
      <c r="J413" s="98"/>
      <c r="K413" s="98"/>
      <c r="L413" s="98"/>
      <c r="M413" s="98"/>
      <c r="N413" s="98"/>
      <c r="O413" s="98"/>
      <c r="P413" s="98"/>
      <c r="Q413" s="98"/>
      <c r="R413" s="98"/>
      <c r="S413" s="98"/>
      <c r="T413" s="98"/>
    </row>
    <row r="414" spans="2:20">
      <c r="B414" s="98"/>
      <c r="C414" s="98"/>
      <c r="D414" s="98"/>
      <c r="E414" s="98"/>
      <c r="F414" s="98"/>
      <c r="G414" s="98"/>
      <c r="H414" s="98"/>
      <c r="I414" s="98"/>
      <c r="J414" s="98"/>
      <c r="K414" s="98"/>
      <c r="L414" s="98"/>
      <c r="M414" s="98"/>
      <c r="N414" s="98"/>
      <c r="O414" s="98"/>
      <c r="P414" s="98"/>
      <c r="Q414" s="98"/>
      <c r="R414" s="98"/>
      <c r="S414" s="98"/>
      <c r="T414" s="98"/>
    </row>
    <row r="415" spans="2:20">
      <c r="B415" s="98"/>
      <c r="C415" s="98"/>
      <c r="D415" s="98"/>
      <c r="E415" s="98"/>
      <c r="F415" s="98"/>
      <c r="G415" s="98"/>
      <c r="H415" s="98"/>
      <c r="I415" s="98"/>
      <c r="J415" s="98"/>
      <c r="K415" s="98"/>
      <c r="L415" s="98"/>
      <c r="M415" s="98"/>
      <c r="N415" s="98"/>
      <c r="O415" s="98"/>
      <c r="P415" s="98"/>
      <c r="Q415" s="98"/>
      <c r="R415" s="98"/>
      <c r="S415" s="98"/>
      <c r="T415" s="98"/>
    </row>
    <row r="416" spans="2:20">
      <c r="B416" s="98"/>
      <c r="C416" s="98"/>
      <c r="D416" s="98"/>
      <c r="E416" s="98"/>
      <c r="F416" s="98"/>
      <c r="G416" s="98"/>
      <c r="H416" s="98"/>
      <c r="I416" s="98"/>
      <c r="J416" s="98"/>
      <c r="K416" s="98"/>
      <c r="L416" s="98"/>
      <c r="M416" s="98"/>
      <c r="N416" s="98"/>
      <c r="O416" s="98"/>
      <c r="P416" s="98"/>
      <c r="Q416" s="98"/>
      <c r="R416" s="98"/>
      <c r="S416" s="98"/>
      <c r="T416" s="98"/>
    </row>
    <row r="417" spans="2:20">
      <c r="B417" s="98"/>
      <c r="C417" s="98"/>
      <c r="D417" s="98"/>
      <c r="E417" s="98"/>
      <c r="F417" s="98"/>
      <c r="G417" s="98"/>
      <c r="H417" s="98"/>
      <c r="I417" s="98"/>
      <c r="J417" s="98"/>
      <c r="K417" s="98"/>
      <c r="L417" s="98"/>
      <c r="M417" s="98"/>
      <c r="N417" s="98"/>
      <c r="O417" s="98"/>
      <c r="P417" s="98"/>
      <c r="Q417" s="98"/>
      <c r="R417" s="98"/>
      <c r="S417" s="98"/>
      <c r="T417" s="98"/>
    </row>
    <row r="418" spans="2:20">
      <c r="B418" s="98"/>
      <c r="C418" s="98"/>
      <c r="D418" s="98"/>
      <c r="E418" s="98"/>
      <c r="F418" s="98"/>
      <c r="G418" s="98"/>
      <c r="H418" s="98"/>
      <c r="I418" s="98"/>
      <c r="J418" s="98"/>
      <c r="K418" s="98"/>
      <c r="L418" s="98"/>
      <c r="M418" s="98"/>
      <c r="N418" s="98"/>
      <c r="O418" s="98"/>
      <c r="P418" s="98"/>
      <c r="Q418" s="98"/>
      <c r="R418" s="98"/>
      <c r="S418" s="98"/>
      <c r="T418" s="98"/>
    </row>
    <row r="419" spans="2:20">
      <c r="B419" s="98"/>
      <c r="C419" s="98"/>
      <c r="D419" s="98"/>
      <c r="E419" s="98"/>
      <c r="F419" s="98"/>
      <c r="G419" s="98"/>
      <c r="H419" s="98"/>
      <c r="I419" s="98"/>
      <c r="J419" s="98"/>
      <c r="K419" s="98"/>
      <c r="L419" s="98"/>
      <c r="M419" s="98"/>
      <c r="N419" s="98"/>
      <c r="O419" s="98"/>
      <c r="P419" s="98"/>
      <c r="Q419" s="98"/>
      <c r="R419" s="98"/>
      <c r="S419" s="98"/>
      <c r="T419" s="98"/>
    </row>
    <row r="420" spans="2:20">
      <c r="B420" s="98"/>
      <c r="C420" s="98"/>
      <c r="D420" s="98"/>
      <c r="E420" s="98"/>
      <c r="F420" s="98"/>
      <c r="G420" s="98"/>
      <c r="H420" s="98"/>
      <c r="I420" s="98"/>
      <c r="J420" s="98"/>
      <c r="K420" s="98"/>
      <c r="L420" s="98"/>
      <c r="M420" s="98"/>
      <c r="N420" s="98"/>
      <c r="O420" s="98"/>
      <c r="P420" s="98"/>
      <c r="Q420" s="98"/>
      <c r="R420" s="98"/>
      <c r="S420" s="98"/>
      <c r="T420" s="98"/>
    </row>
    <row r="421" spans="2:20">
      <c r="B421" s="98"/>
      <c r="C421" s="98"/>
      <c r="D421" s="98"/>
      <c r="E421" s="98"/>
      <c r="F421" s="98"/>
      <c r="G421" s="98"/>
      <c r="H421" s="98"/>
      <c r="I421" s="98"/>
      <c r="J421" s="98"/>
      <c r="K421" s="98"/>
      <c r="L421" s="98"/>
      <c r="M421" s="98"/>
      <c r="N421" s="98"/>
      <c r="O421" s="98"/>
      <c r="P421" s="98"/>
      <c r="Q421" s="98"/>
      <c r="R421" s="98"/>
      <c r="S421" s="98"/>
      <c r="T421" s="98"/>
    </row>
    <row r="422" spans="2:20">
      <c r="B422" s="98"/>
      <c r="C422" s="98"/>
      <c r="D422" s="98"/>
      <c r="E422" s="98"/>
      <c r="F422" s="98"/>
      <c r="G422" s="98"/>
      <c r="H422" s="98"/>
      <c r="I422" s="98"/>
      <c r="J422" s="98"/>
      <c r="K422" s="98"/>
      <c r="L422" s="98"/>
      <c r="M422" s="98"/>
      <c r="N422" s="98"/>
      <c r="O422" s="98"/>
      <c r="P422" s="98"/>
      <c r="Q422" s="98"/>
      <c r="R422" s="98"/>
      <c r="S422" s="98"/>
      <c r="T422" s="98"/>
    </row>
    <row r="423" spans="2:20">
      <c r="B423" s="98"/>
      <c r="C423" s="98"/>
      <c r="D423" s="98"/>
      <c r="E423" s="98"/>
      <c r="F423" s="98"/>
      <c r="G423" s="98"/>
      <c r="H423" s="98"/>
      <c r="I423" s="98"/>
      <c r="J423" s="98"/>
      <c r="K423" s="98"/>
      <c r="L423" s="98"/>
      <c r="M423" s="98"/>
      <c r="N423" s="98"/>
      <c r="O423" s="98"/>
      <c r="P423" s="98"/>
      <c r="Q423" s="98"/>
      <c r="R423" s="98"/>
      <c r="S423" s="98"/>
      <c r="T423" s="98"/>
    </row>
    <row r="424" spans="2:20">
      <c r="B424" s="98"/>
      <c r="C424" s="98"/>
      <c r="D424" s="98"/>
      <c r="E424" s="98"/>
      <c r="F424" s="98"/>
      <c r="G424" s="98"/>
      <c r="H424" s="98"/>
      <c r="I424" s="98"/>
      <c r="J424" s="98"/>
      <c r="K424" s="98"/>
      <c r="L424" s="98"/>
      <c r="M424" s="98"/>
      <c r="N424" s="98"/>
      <c r="O424" s="98"/>
      <c r="P424" s="98"/>
      <c r="Q424" s="98"/>
      <c r="R424" s="98"/>
      <c r="S424" s="98"/>
      <c r="T424" s="98"/>
    </row>
    <row r="425" spans="2:20">
      <c r="B425" s="98"/>
      <c r="C425" s="98"/>
      <c r="D425" s="98"/>
      <c r="E425" s="98"/>
      <c r="F425" s="98"/>
      <c r="G425" s="98"/>
      <c r="H425" s="98"/>
      <c r="I425" s="98"/>
      <c r="J425" s="98"/>
      <c r="K425" s="98"/>
      <c r="L425" s="98"/>
      <c r="M425" s="98"/>
      <c r="N425" s="98"/>
      <c r="O425" s="98"/>
      <c r="P425" s="98"/>
      <c r="Q425" s="98"/>
      <c r="R425" s="98"/>
      <c r="S425" s="98"/>
      <c r="T425" s="98"/>
    </row>
    <row r="426" spans="2:20">
      <c r="B426" s="98"/>
      <c r="C426" s="98"/>
      <c r="D426" s="98"/>
      <c r="E426" s="98"/>
      <c r="F426" s="98"/>
      <c r="G426" s="98"/>
      <c r="H426" s="98"/>
      <c r="I426" s="98"/>
      <c r="J426" s="98"/>
      <c r="K426" s="98"/>
      <c r="L426" s="98"/>
      <c r="M426" s="98"/>
      <c r="N426" s="98"/>
      <c r="O426" s="98"/>
      <c r="P426" s="98"/>
      <c r="Q426" s="98"/>
      <c r="R426" s="98"/>
      <c r="S426" s="98"/>
      <c r="T426" s="98"/>
    </row>
    <row r="427" spans="2:20">
      <c r="B427" s="98"/>
      <c r="C427" s="98"/>
      <c r="D427" s="98"/>
      <c r="E427" s="98"/>
      <c r="F427" s="98"/>
      <c r="G427" s="98"/>
      <c r="H427" s="98"/>
      <c r="I427" s="98"/>
      <c r="J427" s="98"/>
      <c r="K427" s="98"/>
      <c r="L427" s="98"/>
      <c r="M427" s="98"/>
      <c r="N427" s="98"/>
      <c r="O427" s="98"/>
      <c r="P427" s="98"/>
      <c r="Q427" s="98"/>
      <c r="R427" s="98"/>
      <c r="S427" s="98"/>
      <c r="T427" s="98"/>
    </row>
    <row r="428" spans="2:20">
      <c r="B428" s="98"/>
      <c r="C428" s="98"/>
      <c r="D428" s="98"/>
      <c r="E428" s="98"/>
      <c r="F428" s="98"/>
      <c r="G428" s="98"/>
      <c r="H428" s="98"/>
      <c r="I428" s="98"/>
      <c r="J428" s="98"/>
      <c r="K428" s="98"/>
      <c r="L428" s="98"/>
      <c r="M428" s="98"/>
      <c r="N428" s="98"/>
      <c r="O428" s="98"/>
      <c r="P428" s="98"/>
      <c r="Q428" s="98"/>
      <c r="R428" s="98"/>
      <c r="S428" s="98"/>
      <c r="T428" s="98"/>
    </row>
    <row r="429" spans="2:20">
      <c r="B429" s="98"/>
      <c r="C429" s="98"/>
      <c r="D429" s="98"/>
      <c r="E429" s="98"/>
      <c r="F429" s="98"/>
      <c r="G429" s="98"/>
      <c r="H429" s="98"/>
      <c r="I429" s="98"/>
      <c r="J429" s="98"/>
      <c r="K429" s="98"/>
      <c r="L429" s="98"/>
      <c r="M429" s="98"/>
      <c r="N429" s="98"/>
      <c r="O429" s="98"/>
      <c r="P429" s="98"/>
      <c r="Q429" s="98"/>
      <c r="R429" s="98"/>
      <c r="S429" s="98"/>
      <c r="T429" s="98"/>
    </row>
    <row r="430" spans="2:20">
      <c r="B430" s="98"/>
      <c r="C430" s="98"/>
      <c r="D430" s="98"/>
      <c r="E430" s="98"/>
      <c r="F430" s="98"/>
      <c r="G430" s="98"/>
      <c r="H430" s="98"/>
      <c r="I430" s="98"/>
      <c r="J430" s="98"/>
      <c r="K430" s="98"/>
      <c r="L430" s="98"/>
      <c r="M430" s="98"/>
      <c r="N430" s="98"/>
      <c r="O430" s="98"/>
      <c r="P430" s="98"/>
      <c r="Q430" s="98"/>
      <c r="R430" s="98"/>
      <c r="S430" s="98"/>
      <c r="T430" s="98"/>
    </row>
    <row r="431" spans="2:20">
      <c r="B431" s="98"/>
      <c r="C431" s="98"/>
      <c r="D431" s="98"/>
      <c r="E431" s="98"/>
      <c r="F431" s="98"/>
      <c r="G431" s="98"/>
      <c r="H431" s="98"/>
      <c r="I431" s="98"/>
      <c r="J431" s="98"/>
      <c r="K431" s="98"/>
      <c r="L431" s="98"/>
      <c r="M431" s="98"/>
      <c r="N431" s="98"/>
      <c r="O431" s="98"/>
      <c r="P431" s="98"/>
      <c r="Q431" s="98"/>
      <c r="R431" s="98"/>
      <c r="S431" s="98"/>
      <c r="T431" s="98"/>
    </row>
    <row r="432" spans="2:20">
      <c r="B432" s="98"/>
      <c r="C432" s="98"/>
      <c r="D432" s="98"/>
      <c r="E432" s="98"/>
      <c r="F432" s="98"/>
      <c r="G432" s="98"/>
      <c r="H432" s="98"/>
      <c r="I432" s="98"/>
      <c r="J432" s="98"/>
      <c r="K432" s="98"/>
      <c r="L432" s="98"/>
      <c r="M432" s="98"/>
      <c r="N432" s="98"/>
      <c r="O432" s="98"/>
      <c r="P432" s="98"/>
      <c r="Q432" s="98"/>
      <c r="R432" s="98"/>
      <c r="S432" s="98"/>
      <c r="T432" s="98"/>
    </row>
    <row r="433" spans="2:20">
      <c r="B433" s="98"/>
      <c r="C433" s="98"/>
      <c r="D433" s="98"/>
      <c r="E433" s="98"/>
      <c r="F433" s="98"/>
      <c r="G433" s="98"/>
      <c r="H433" s="98"/>
      <c r="I433" s="98"/>
      <c r="J433" s="98"/>
      <c r="K433" s="98"/>
      <c r="L433" s="98"/>
      <c r="M433" s="98"/>
      <c r="N433" s="98"/>
      <c r="O433" s="98"/>
      <c r="P433" s="98"/>
      <c r="Q433" s="98"/>
      <c r="R433" s="98"/>
      <c r="S433" s="98"/>
      <c r="T433" s="98"/>
    </row>
    <row r="434" spans="2:20">
      <c r="B434" s="98"/>
      <c r="C434" s="98"/>
      <c r="D434" s="98"/>
      <c r="E434" s="98"/>
      <c r="F434" s="98"/>
      <c r="G434" s="98"/>
      <c r="H434" s="98"/>
      <c r="I434" s="98"/>
      <c r="J434" s="98"/>
      <c r="K434" s="98"/>
      <c r="L434" s="98"/>
      <c r="M434" s="98"/>
      <c r="N434" s="98"/>
      <c r="O434" s="98"/>
      <c r="P434" s="98"/>
      <c r="Q434" s="98"/>
      <c r="R434" s="98"/>
      <c r="S434" s="98"/>
      <c r="T434" s="98"/>
    </row>
    <row r="435" spans="2:20">
      <c r="B435" s="98"/>
      <c r="C435" s="98"/>
      <c r="D435" s="98"/>
      <c r="E435" s="98"/>
      <c r="F435" s="98"/>
      <c r="G435" s="98"/>
      <c r="H435" s="98"/>
      <c r="I435" s="98"/>
      <c r="J435" s="98"/>
      <c r="K435" s="98"/>
      <c r="L435" s="98"/>
      <c r="M435" s="98"/>
      <c r="N435" s="98"/>
      <c r="O435" s="98"/>
      <c r="P435" s="98"/>
      <c r="Q435" s="98"/>
      <c r="R435" s="98"/>
      <c r="S435" s="98"/>
      <c r="T435" s="98"/>
    </row>
    <row r="436" spans="2:20">
      <c r="B436" s="98"/>
      <c r="C436" s="98"/>
      <c r="D436" s="98"/>
      <c r="E436" s="98"/>
      <c r="F436" s="98"/>
      <c r="G436" s="98"/>
      <c r="H436" s="98"/>
      <c r="I436" s="98"/>
      <c r="J436" s="98"/>
      <c r="K436" s="98"/>
      <c r="L436" s="98"/>
      <c r="M436" s="98"/>
      <c r="N436" s="98"/>
      <c r="O436" s="98"/>
      <c r="P436" s="98"/>
      <c r="Q436" s="98"/>
      <c r="R436" s="98"/>
      <c r="S436" s="98"/>
      <c r="T436" s="98"/>
    </row>
    <row r="437" spans="2:20">
      <c r="B437" s="98"/>
      <c r="C437" s="98"/>
      <c r="D437" s="98"/>
      <c r="E437" s="98"/>
      <c r="F437" s="98"/>
      <c r="G437" s="98"/>
      <c r="H437" s="98"/>
      <c r="I437" s="98"/>
      <c r="J437" s="98"/>
      <c r="K437" s="98"/>
      <c r="L437" s="98"/>
      <c r="M437" s="98"/>
      <c r="N437" s="98"/>
      <c r="O437" s="98"/>
      <c r="P437" s="98"/>
      <c r="Q437" s="98"/>
      <c r="R437" s="98"/>
      <c r="S437" s="98"/>
      <c r="T437" s="98"/>
    </row>
    <row r="438" spans="2:20">
      <c r="B438" s="98"/>
      <c r="C438" s="98"/>
      <c r="D438" s="98"/>
      <c r="E438" s="98"/>
      <c r="F438" s="98"/>
      <c r="G438" s="98"/>
      <c r="H438" s="98"/>
      <c r="I438" s="98"/>
      <c r="J438" s="98"/>
      <c r="K438" s="98"/>
      <c r="L438" s="98"/>
      <c r="M438" s="98"/>
      <c r="N438" s="98"/>
      <c r="O438" s="98"/>
      <c r="P438" s="98"/>
      <c r="Q438" s="98"/>
      <c r="R438" s="98"/>
      <c r="S438" s="98"/>
      <c r="T438" s="98"/>
    </row>
    <row r="439" spans="2:20">
      <c r="B439" s="98"/>
      <c r="C439" s="98"/>
      <c r="D439" s="98"/>
      <c r="E439" s="98"/>
      <c r="F439" s="98"/>
      <c r="G439" s="98"/>
      <c r="H439" s="98"/>
      <c r="I439" s="98"/>
      <c r="J439" s="98"/>
      <c r="K439" s="98"/>
      <c r="L439" s="98"/>
      <c r="M439" s="98"/>
      <c r="N439" s="98"/>
      <c r="O439" s="98"/>
      <c r="P439" s="98"/>
      <c r="Q439" s="98"/>
      <c r="R439" s="98"/>
      <c r="S439" s="98"/>
      <c r="T439" s="98"/>
    </row>
    <row r="440" spans="2:20">
      <c r="B440" s="98"/>
      <c r="C440" s="98"/>
      <c r="D440" s="98"/>
      <c r="E440" s="98"/>
      <c r="F440" s="98"/>
      <c r="G440" s="98"/>
      <c r="H440" s="98"/>
      <c r="I440" s="98"/>
      <c r="J440" s="98"/>
      <c r="K440" s="98"/>
      <c r="L440" s="98"/>
      <c r="M440" s="98"/>
      <c r="N440" s="98"/>
      <c r="O440" s="98"/>
      <c r="P440" s="98"/>
      <c r="Q440" s="98"/>
      <c r="R440" s="98"/>
      <c r="S440" s="98"/>
      <c r="T440" s="98"/>
    </row>
    <row r="441" spans="2:20">
      <c r="B441" s="98"/>
      <c r="C441" s="98"/>
      <c r="D441" s="98"/>
      <c r="E441" s="98"/>
      <c r="F441" s="98"/>
      <c r="G441" s="98"/>
      <c r="H441" s="98"/>
      <c r="I441" s="98"/>
      <c r="J441" s="98"/>
      <c r="K441" s="98"/>
      <c r="L441" s="98"/>
      <c r="M441" s="98"/>
      <c r="N441" s="98"/>
      <c r="O441" s="98"/>
      <c r="P441" s="98"/>
      <c r="Q441" s="98"/>
      <c r="R441" s="98"/>
      <c r="S441" s="98"/>
      <c r="T441" s="98"/>
    </row>
    <row r="442" spans="2:20">
      <c r="B442" s="98"/>
      <c r="C442" s="98"/>
      <c r="D442" s="98"/>
      <c r="E442" s="98"/>
      <c r="F442" s="98"/>
      <c r="G442" s="98"/>
      <c r="H442" s="98"/>
      <c r="I442" s="98"/>
      <c r="J442" s="98"/>
      <c r="K442" s="98"/>
      <c r="L442" s="98"/>
      <c r="M442" s="98"/>
      <c r="N442" s="98"/>
      <c r="O442" s="98"/>
      <c r="P442" s="98"/>
      <c r="Q442" s="98"/>
      <c r="R442" s="98"/>
      <c r="S442" s="98"/>
      <c r="T442" s="98"/>
    </row>
    <row r="443" spans="2:20">
      <c r="B443" s="98"/>
      <c r="C443" s="98"/>
      <c r="D443" s="98"/>
      <c r="E443" s="98"/>
      <c r="F443" s="98"/>
      <c r="G443" s="98"/>
      <c r="H443" s="98"/>
      <c r="I443" s="98"/>
      <c r="J443" s="98"/>
      <c r="K443" s="98"/>
      <c r="L443" s="98"/>
      <c r="M443" s="98"/>
      <c r="N443" s="98"/>
      <c r="O443" s="98"/>
      <c r="P443" s="98"/>
      <c r="Q443" s="98"/>
      <c r="R443" s="98"/>
      <c r="S443" s="98"/>
      <c r="T443" s="98"/>
    </row>
    <row r="444" spans="2:20">
      <c r="B444" s="98"/>
      <c r="C444" s="98"/>
      <c r="D444" s="98"/>
      <c r="E444" s="98"/>
      <c r="F444" s="98"/>
      <c r="G444" s="98"/>
      <c r="H444" s="98"/>
      <c r="I444" s="98"/>
      <c r="J444" s="98"/>
      <c r="K444" s="98"/>
      <c r="L444" s="98"/>
      <c r="M444" s="98"/>
      <c r="N444" s="98"/>
      <c r="O444" s="98"/>
      <c r="P444" s="98"/>
      <c r="Q444" s="98"/>
      <c r="R444" s="98"/>
      <c r="S444" s="98"/>
      <c r="T444" s="98"/>
    </row>
    <row r="445" spans="2:20">
      <c r="B445" s="98"/>
      <c r="C445" s="98"/>
      <c r="D445" s="98"/>
      <c r="E445" s="98"/>
      <c r="F445" s="98"/>
      <c r="G445" s="98"/>
      <c r="H445" s="98"/>
      <c r="I445" s="98"/>
      <c r="J445" s="98"/>
      <c r="K445" s="98"/>
      <c r="L445" s="98"/>
      <c r="M445" s="98"/>
      <c r="N445" s="98"/>
      <c r="O445" s="98"/>
      <c r="P445" s="98"/>
      <c r="Q445" s="98"/>
      <c r="R445" s="98"/>
      <c r="S445" s="98"/>
      <c r="T445" s="98"/>
    </row>
    <row r="446" spans="2:20">
      <c r="B446" s="98"/>
      <c r="C446" s="98"/>
      <c r="D446" s="98"/>
      <c r="E446" s="98"/>
      <c r="F446" s="98"/>
      <c r="G446" s="98"/>
      <c r="H446" s="98"/>
      <c r="I446" s="98"/>
      <c r="J446" s="98"/>
      <c r="K446" s="98"/>
      <c r="L446" s="98"/>
      <c r="M446" s="98"/>
      <c r="N446" s="98"/>
      <c r="O446" s="98"/>
      <c r="P446" s="98"/>
      <c r="Q446" s="98"/>
      <c r="R446" s="98"/>
      <c r="S446" s="98"/>
      <c r="T446" s="98"/>
    </row>
    <row r="447" spans="2:20">
      <c r="B447" s="98"/>
      <c r="C447" s="98"/>
      <c r="D447" s="98"/>
      <c r="E447" s="98"/>
      <c r="F447" s="98"/>
      <c r="G447" s="98"/>
      <c r="H447" s="98"/>
      <c r="I447" s="98"/>
      <c r="J447" s="98"/>
      <c r="K447" s="98"/>
      <c r="L447" s="98"/>
      <c r="M447" s="98"/>
      <c r="N447" s="98"/>
      <c r="O447" s="98"/>
      <c r="P447" s="98"/>
      <c r="Q447" s="98"/>
      <c r="R447" s="98"/>
      <c r="S447" s="98"/>
      <c r="T447" s="98"/>
    </row>
    <row r="448" spans="2:20">
      <c r="B448" s="98"/>
      <c r="C448" s="98"/>
      <c r="D448" s="98"/>
      <c r="E448" s="98"/>
      <c r="F448" s="98"/>
      <c r="G448" s="98"/>
      <c r="H448" s="98"/>
      <c r="I448" s="98"/>
      <c r="J448" s="98"/>
      <c r="K448" s="98"/>
      <c r="L448" s="98"/>
      <c r="M448" s="98"/>
      <c r="N448" s="98"/>
      <c r="O448" s="98"/>
      <c r="P448" s="98"/>
      <c r="Q448" s="98"/>
      <c r="R448" s="98"/>
      <c r="S448" s="98"/>
      <c r="T448" s="98"/>
    </row>
    <row r="449" spans="2:20">
      <c r="B449" s="98"/>
      <c r="C449" s="98"/>
      <c r="D449" s="98"/>
      <c r="E449" s="98"/>
      <c r="F449" s="98"/>
      <c r="G449" s="98"/>
      <c r="H449" s="98"/>
      <c r="I449" s="98"/>
      <c r="J449" s="98"/>
      <c r="K449" s="98"/>
      <c r="L449" s="98"/>
      <c r="M449" s="98"/>
      <c r="N449" s="98"/>
      <c r="O449" s="98"/>
      <c r="P449" s="98"/>
      <c r="Q449" s="98"/>
      <c r="R449" s="98"/>
      <c r="S449" s="98"/>
      <c r="T449" s="98"/>
    </row>
    <row r="450" spans="2:20">
      <c r="B450" s="98"/>
      <c r="C450" s="98"/>
      <c r="D450" s="98"/>
      <c r="E450" s="98"/>
      <c r="F450" s="98"/>
      <c r="G450" s="98"/>
      <c r="H450" s="98"/>
      <c r="I450" s="98"/>
      <c r="J450" s="98"/>
      <c r="K450" s="98"/>
      <c r="L450" s="98"/>
      <c r="M450" s="98"/>
      <c r="N450" s="98"/>
      <c r="O450" s="98"/>
      <c r="P450" s="98"/>
      <c r="Q450" s="98"/>
      <c r="R450" s="98"/>
      <c r="S450" s="98"/>
      <c r="T450" s="98"/>
    </row>
    <row r="451" spans="2:20">
      <c r="B451" s="98"/>
      <c r="C451" s="98"/>
      <c r="D451" s="98"/>
      <c r="E451" s="98"/>
      <c r="F451" s="98"/>
      <c r="G451" s="98"/>
      <c r="H451" s="98"/>
      <c r="I451" s="98"/>
      <c r="J451" s="98"/>
      <c r="K451" s="98"/>
      <c r="L451" s="98"/>
      <c r="M451" s="98"/>
      <c r="N451" s="98"/>
      <c r="O451" s="98"/>
      <c r="P451" s="98"/>
      <c r="Q451" s="98"/>
      <c r="R451" s="98"/>
      <c r="S451" s="98"/>
      <c r="T451" s="98"/>
    </row>
    <row r="452" spans="2:20">
      <c r="B452" s="98"/>
      <c r="C452" s="98"/>
      <c r="D452" s="98"/>
      <c r="E452" s="98"/>
      <c r="F452" s="98"/>
      <c r="G452" s="98"/>
      <c r="H452" s="98"/>
      <c r="I452" s="98"/>
      <c r="J452" s="98"/>
      <c r="K452" s="98"/>
      <c r="L452" s="98"/>
      <c r="M452" s="98"/>
      <c r="N452" s="98"/>
      <c r="O452" s="98"/>
      <c r="P452" s="98"/>
      <c r="Q452" s="98"/>
      <c r="R452" s="98"/>
      <c r="S452" s="98"/>
      <c r="T452" s="98"/>
    </row>
    <row r="453" spans="2:20">
      <c r="B453" s="98"/>
      <c r="C453" s="98"/>
      <c r="D453" s="98"/>
      <c r="E453" s="98"/>
      <c r="F453" s="98"/>
      <c r="G453" s="98"/>
      <c r="H453" s="98"/>
      <c r="I453" s="98"/>
      <c r="J453" s="98"/>
      <c r="K453" s="98"/>
      <c r="L453" s="98"/>
      <c r="M453" s="98"/>
      <c r="N453" s="98"/>
      <c r="O453" s="98"/>
      <c r="P453" s="98"/>
      <c r="Q453" s="98"/>
      <c r="R453" s="98"/>
      <c r="S453" s="98"/>
      <c r="T453" s="98"/>
    </row>
    <row r="454" spans="2:20">
      <c r="B454" s="98"/>
      <c r="C454" s="98"/>
      <c r="D454" s="98"/>
      <c r="E454" s="98"/>
      <c r="F454" s="98"/>
      <c r="G454" s="98"/>
      <c r="H454" s="98"/>
      <c r="I454" s="98"/>
      <c r="J454" s="98"/>
      <c r="K454" s="98"/>
      <c r="L454" s="98"/>
      <c r="M454" s="98"/>
      <c r="N454" s="98"/>
      <c r="O454" s="98"/>
      <c r="P454" s="98"/>
      <c r="Q454" s="98"/>
      <c r="R454" s="98"/>
      <c r="S454" s="98"/>
      <c r="T454" s="98"/>
    </row>
    <row r="455" spans="2:20">
      <c r="B455" s="98"/>
      <c r="C455" s="98"/>
      <c r="D455" s="98"/>
      <c r="E455" s="98"/>
      <c r="F455" s="98"/>
      <c r="G455" s="98"/>
      <c r="H455" s="98"/>
      <c r="I455" s="98"/>
      <c r="J455" s="98"/>
      <c r="K455" s="98"/>
      <c r="L455" s="98"/>
      <c r="M455" s="98"/>
      <c r="N455" s="98"/>
      <c r="O455" s="98"/>
      <c r="P455" s="98"/>
      <c r="Q455" s="98"/>
      <c r="R455" s="98"/>
      <c r="S455" s="98"/>
      <c r="T455" s="98"/>
    </row>
    <row r="456" spans="2:20">
      <c r="B456" s="98"/>
      <c r="C456" s="98"/>
      <c r="D456" s="98"/>
      <c r="E456" s="98"/>
      <c r="F456" s="98"/>
      <c r="G456" s="98"/>
      <c r="H456" s="98"/>
      <c r="I456" s="98"/>
      <c r="J456" s="98"/>
      <c r="K456" s="98"/>
      <c r="L456" s="98"/>
      <c r="M456" s="98"/>
      <c r="N456" s="98"/>
      <c r="O456" s="98"/>
      <c r="P456" s="98"/>
      <c r="Q456" s="98"/>
      <c r="R456" s="98"/>
      <c r="S456" s="98"/>
      <c r="T456" s="98"/>
    </row>
    <row r="457" spans="2:20">
      <c r="B457" s="98"/>
      <c r="C457" s="98"/>
      <c r="D457" s="98"/>
      <c r="E457" s="98"/>
      <c r="F457" s="98"/>
      <c r="G457" s="98"/>
      <c r="H457" s="98"/>
      <c r="I457" s="98"/>
      <c r="J457" s="98"/>
      <c r="K457" s="98"/>
      <c r="L457" s="98"/>
      <c r="M457" s="98"/>
      <c r="N457" s="98"/>
      <c r="O457" s="98"/>
      <c r="P457" s="98"/>
      <c r="Q457" s="98"/>
      <c r="R457" s="98"/>
      <c r="S457" s="98"/>
      <c r="T457" s="98"/>
    </row>
    <row r="458" spans="2:20">
      <c r="B458" s="98"/>
      <c r="C458" s="98"/>
      <c r="D458" s="98"/>
      <c r="E458" s="98"/>
      <c r="F458" s="98"/>
      <c r="G458" s="98"/>
      <c r="H458" s="98"/>
      <c r="I458" s="98"/>
      <c r="J458" s="98"/>
      <c r="K458" s="98"/>
      <c r="L458" s="98"/>
      <c r="M458" s="98"/>
      <c r="N458" s="98"/>
      <c r="O458" s="98"/>
      <c r="P458" s="98"/>
      <c r="Q458" s="98"/>
      <c r="R458" s="98"/>
      <c r="S458" s="98"/>
      <c r="T458" s="98"/>
    </row>
    <row r="459" spans="2:20">
      <c r="B459" s="98"/>
      <c r="C459" s="98"/>
      <c r="D459" s="98"/>
      <c r="E459" s="98"/>
      <c r="F459" s="98"/>
      <c r="G459" s="98"/>
      <c r="H459" s="98"/>
      <c r="I459" s="98"/>
      <c r="J459" s="98"/>
      <c r="K459" s="98"/>
      <c r="L459" s="98"/>
      <c r="M459" s="98"/>
      <c r="N459" s="98"/>
      <c r="O459" s="98"/>
      <c r="P459" s="98"/>
      <c r="Q459" s="98"/>
      <c r="R459" s="98"/>
      <c r="S459" s="98"/>
      <c r="T459" s="98"/>
    </row>
    <row r="460" spans="2:20">
      <c r="B460" s="98"/>
      <c r="C460" s="98"/>
      <c r="D460" s="98"/>
      <c r="E460" s="98"/>
      <c r="F460" s="98"/>
      <c r="G460" s="98"/>
      <c r="H460" s="98"/>
      <c r="I460" s="98"/>
      <c r="J460" s="98"/>
      <c r="K460" s="98"/>
      <c r="L460" s="98"/>
      <c r="M460" s="98"/>
      <c r="N460" s="98"/>
      <c r="O460" s="98"/>
      <c r="P460" s="98"/>
      <c r="Q460" s="98"/>
      <c r="R460" s="98"/>
      <c r="S460" s="98"/>
      <c r="T460" s="98"/>
    </row>
    <row r="461" spans="2:20">
      <c r="B461" s="98"/>
      <c r="C461" s="98"/>
      <c r="D461" s="98"/>
      <c r="E461" s="98"/>
      <c r="F461" s="98"/>
      <c r="G461" s="98"/>
      <c r="H461" s="98"/>
      <c r="I461" s="98"/>
      <c r="J461" s="98"/>
      <c r="K461" s="98"/>
      <c r="L461" s="98"/>
      <c r="M461" s="98"/>
      <c r="N461" s="98"/>
      <c r="O461" s="98"/>
      <c r="P461" s="98"/>
      <c r="Q461" s="98"/>
      <c r="R461" s="98"/>
      <c r="S461" s="98"/>
      <c r="T461" s="98"/>
    </row>
    <row r="462" spans="2:20">
      <c r="B462" s="98"/>
      <c r="C462" s="98"/>
      <c r="D462" s="98"/>
      <c r="E462" s="98"/>
      <c r="F462" s="98"/>
      <c r="G462" s="98"/>
      <c r="H462" s="98"/>
      <c r="I462" s="98"/>
      <c r="J462" s="98"/>
      <c r="K462" s="98"/>
      <c r="L462" s="98"/>
      <c r="M462" s="98"/>
      <c r="N462" s="98"/>
      <c r="O462" s="98"/>
      <c r="P462" s="98"/>
      <c r="Q462" s="98"/>
      <c r="R462" s="98"/>
      <c r="S462" s="98"/>
      <c r="T462" s="98"/>
    </row>
    <row r="463" spans="2:20">
      <c r="B463" s="98"/>
      <c r="C463" s="98"/>
      <c r="D463" s="98"/>
      <c r="E463" s="98"/>
      <c r="F463" s="98"/>
      <c r="G463" s="98"/>
      <c r="H463" s="98"/>
      <c r="I463" s="98"/>
      <c r="J463" s="98"/>
      <c r="K463" s="98"/>
      <c r="L463" s="98"/>
      <c r="M463" s="98"/>
      <c r="N463" s="98"/>
      <c r="O463" s="98"/>
      <c r="P463" s="98"/>
      <c r="Q463" s="98"/>
      <c r="R463" s="98"/>
      <c r="S463" s="98"/>
      <c r="T463" s="98"/>
    </row>
    <row r="464" spans="2:20">
      <c r="B464" s="98"/>
      <c r="C464" s="98"/>
      <c r="D464" s="98"/>
      <c r="E464" s="98"/>
      <c r="F464" s="98"/>
      <c r="G464" s="98"/>
      <c r="H464" s="98"/>
      <c r="I464" s="98"/>
      <c r="J464" s="98"/>
      <c r="K464" s="98"/>
      <c r="L464" s="98"/>
      <c r="M464" s="98"/>
      <c r="N464" s="98"/>
      <c r="O464" s="98"/>
      <c r="P464" s="98"/>
      <c r="Q464" s="98"/>
      <c r="R464" s="98"/>
      <c r="S464" s="98"/>
      <c r="T464" s="98"/>
    </row>
    <row r="465" spans="2:20">
      <c r="B465" s="98"/>
      <c r="C465" s="98"/>
      <c r="D465" s="98"/>
      <c r="E465" s="98"/>
      <c r="F465" s="98"/>
      <c r="G465" s="98"/>
      <c r="H465" s="98"/>
      <c r="I465" s="98"/>
      <c r="J465" s="98"/>
      <c r="K465" s="98"/>
      <c r="L465" s="98"/>
      <c r="M465" s="98"/>
      <c r="N465" s="98"/>
      <c r="O465" s="98"/>
      <c r="P465" s="98"/>
      <c r="Q465" s="98"/>
      <c r="R465" s="98"/>
      <c r="S465" s="98"/>
      <c r="T465" s="98"/>
    </row>
    <row r="466" spans="2:20">
      <c r="B466" s="98"/>
      <c r="C466" s="98"/>
      <c r="D466" s="98"/>
      <c r="E466" s="98"/>
      <c r="F466" s="98"/>
      <c r="G466" s="98"/>
      <c r="H466" s="98"/>
      <c r="I466" s="98"/>
      <c r="J466" s="98"/>
      <c r="K466" s="98"/>
      <c r="L466" s="98"/>
      <c r="M466" s="98"/>
      <c r="N466" s="98"/>
      <c r="O466" s="98"/>
      <c r="P466" s="98"/>
      <c r="Q466" s="98"/>
      <c r="R466" s="98"/>
      <c r="S466" s="98"/>
      <c r="T466" s="98"/>
    </row>
    <row r="467" spans="2:20">
      <c r="B467" s="98"/>
      <c r="C467" s="98"/>
      <c r="D467" s="98"/>
      <c r="E467" s="98"/>
      <c r="F467" s="98"/>
      <c r="G467" s="98"/>
      <c r="H467" s="98"/>
      <c r="I467" s="98"/>
      <c r="J467" s="98"/>
      <c r="K467" s="98"/>
      <c r="L467" s="98"/>
      <c r="M467" s="98"/>
      <c r="N467" s="98"/>
      <c r="O467" s="98"/>
      <c r="P467" s="98"/>
      <c r="Q467" s="98"/>
      <c r="R467" s="98"/>
      <c r="S467" s="98"/>
      <c r="T467" s="98"/>
    </row>
    <row r="468" spans="2:20">
      <c r="B468" s="98"/>
      <c r="C468" s="98"/>
      <c r="D468" s="98"/>
      <c r="E468" s="98"/>
      <c r="F468" s="98"/>
      <c r="G468" s="98"/>
      <c r="H468" s="98"/>
      <c r="I468" s="98"/>
      <c r="J468" s="98"/>
      <c r="K468" s="98"/>
      <c r="L468" s="98"/>
      <c r="M468" s="98"/>
      <c r="N468" s="98"/>
      <c r="O468" s="98"/>
      <c r="P468" s="98"/>
      <c r="Q468" s="98"/>
      <c r="R468" s="98"/>
      <c r="S468" s="98"/>
      <c r="T468" s="98"/>
    </row>
    <row r="469" spans="2:20">
      <c r="B469" s="98"/>
      <c r="C469" s="98"/>
      <c r="D469" s="98"/>
      <c r="E469" s="98"/>
      <c r="F469" s="98"/>
      <c r="G469" s="98"/>
      <c r="H469" s="98"/>
      <c r="I469" s="98"/>
      <c r="J469" s="98"/>
      <c r="K469" s="98"/>
      <c r="L469" s="98"/>
      <c r="M469" s="98"/>
      <c r="N469" s="98"/>
      <c r="O469" s="98"/>
      <c r="P469" s="98"/>
      <c r="Q469" s="98"/>
      <c r="R469" s="98"/>
      <c r="S469" s="98"/>
      <c r="T469" s="98"/>
    </row>
    <row r="470" spans="2:20">
      <c r="B470" s="98"/>
      <c r="C470" s="98"/>
      <c r="D470" s="98"/>
      <c r="E470" s="98"/>
      <c r="F470" s="98"/>
      <c r="G470" s="98"/>
      <c r="H470" s="98"/>
      <c r="I470" s="98"/>
      <c r="J470" s="98"/>
      <c r="K470" s="98"/>
      <c r="L470" s="98"/>
      <c r="M470" s="98"/>
      <c r="N470" s="98"/>
      <c r="O470" s="98"/>
      <c r="P470" s="98"/>
      <c r="Q470" s="98"/>
      <c r="R470" s="98"/>
      <c r="S470" s="98"/>
      <c r="T470" s="98"/>
    </row>
    <row r="471" spans="2:20">
      <c r="B471" s="98"/>
      <c r="C471" s="98"/>
      <c r="D471" s="98"/>
      <c r="E471" s="98"/>
      <c r="F471" s="98"/>
      <c r="G471" s="98"/>
      <c r="H471" s="98"/>
      <c r="I471" s="98"/>
      <c r="J471" s="98"/>
      <c r="K471" s="98"/>
      <c r="L471" s="98"/>
      <c r="M471" s="98"/>
      <c r="N471" s="98"/>
      <c r="O471" s="98"/>
      <c r="P471" s="98"/>
      <c r="Q471" s="98"/>
      <c r="R471" s="98"/>
      <c r="S471" s="98"/>
      <c r="T471" s="98"/>
    </row>
    <row r="472" spans="2:20">
      <c r="B472" s="98"/>
      <c r="C472" s="98"/>
      <c r="D472" s="98"/>
      <c r="E472" s="98"/>
      <c r="F472" s="98"/>
      <c r="G472" s="98"/>
      <c r="H472" s="98"/>
      <c r="I472" s="98"/>
      <c r="J472" s="98"/>
      <c r="K472" s="98"/>
      <c r="L472" s="98"/>
      <c r="M472" s="98"/>
      <c r="N472" s="98"/>
      <c r="O472" s="98"/>
      <c r="P472" s="98"/>
      <c r="Q472" s="98"/>
      <c r="R472" s="98"/>
      <c r="S472" s="98"/>
      <c r="T472" s="98"/>
    </row>
    <row r="473" spans="2:20">
      <c r="B473" s="98"/>
      <c r="C473" s="98"/>
      <c r="D473" s="98"/>
      <c r="E473" s="98"/>
      <c r="F473" s="98"/>
      <c r="G473" s="98"/>
      <c r="H473" s="98"/>
      <c r="I473" s="98"/>
      <c r="J473" s="98"/>
      <c r="K473" s="98"/>
      <c r="L473" s="98"/>
      <c r="M473" s="98"/>
      <c r="N473" s="98"/>
      <c r="O473" s="98"/>
      <c r="P473" s="98"/>
      <c r="Q473" s="98"/>
      <c r="R473" s="98"/>
      <c r="S473" s="98"/>
      <c r="T473" s="98"/>
    </row>
    <row r="474" spans="2:20">
      <c r="B474" s="98"/>
      <c r="C474" s="98"/>
      <c r="D474" s="98"/>
      <c r="E474" s="98"/>
      <c r="F474" s="98"/>
      <c r="G474" s="98"/>
      <c r="H474" s="98"/>
      <c r="I474" s="98"/>
      <c r="J474" s="98"/>
      <c r="K474" s="98"/>
      <c r="L474" s="98"/>
      <c r="M474" s="98"/>
      <c r="N474" s="98"/>
      <c r="O474" s="98"/>
      <c r="P474" s="98"/>
      <c r="Q474" s="98"/>
      <c r="R474" s="98"/>
      <c r="S474" s="98"/>
      <c r="T474" s="98"/>
    </row>
    <row r="475" spans="2:20">
      <c r="B475" s="98"/>
      <c r="C475" s="98"/>
      <c r="D475" s="98"/>
      <c r="E475" s="98"/>
      <c r="F475" s="98"/>
      <c r="G475" s="98"/>
      <c r="H475" s="98"/>
      <c r="I475" s="98"/>
      <c r="J475" s="98"/>
      <c r="K475" s="98"/>
      <c r="L475" s="98"/>
      <c r="M475" s="98"/>
      <c r="N475" s="98"/>
      <c r="O475" s="98"/>
      <c r="P475" s="98"/>
      <c r="Q475" s="98"/>
      <c r="R475" s="98"/>
      <c r="S475" s="98"/>
      <c r="T475" s="98"/>
    </row>
    <row r="476" spans="2:20">
      <c r="B476" s="98"/>
      <c r="C476" s="98"/>
      <c r="D476" s="98"/>
      <c r="E476" s="98"/>
      <c r="F476" s="98"/>
      <c r="G476" s="98"/>
      <c r="H476" s="98"/>
      <c r="I476" s="98"/>
      <c r="J476" s="98"/>
      <c r="K476" s="98"/>
      <c r="L476" s="98"/>
      <c r="M476" s="98"/>
      <c r="N476" s="98"/>
      <c r="O476" s="98"/>
      <c r="P476" s="98"/>
      <c r="Q476" s="98"/>
      <c r="R476" s="98"/>
      <c r="S476" s="98"/>
      <c r="T476" s="98"/>
    </row>
    <row r="477" spans="2:20">
      <c r="B477" s="98"/>
      <c r="C477" s="98"/>
      <c r="D477" s="98"/>
      <c r="E477" s="98"/>
      <c r="F477" s="98"/>
      <c r="G477" s="98"/>
      <c r="H477" s="98"/>
      <c r="I477" s="98"/>
      <c r="J477" s="98"/>
      <c r="K477" s="98"/>
      <c r="L477" s="98"/>
      <c r="M477" s="98"/>
      <c r="N477" s="98"/>
      <c r="O477" s="98"/>
      <c r="P477" s="98"/>
      <c r="Q477" s="98"/>
      <c r="R477" s="98"/>
      <c r="S477" s="98"/>
      <c r="T477" s="98"/>
    </row>
    <row r="478" spans="2:20">
      <c r="B478" s="98"/>
      <c r="C478" s="98"/>
      <c r="D478" s="98"/>
      <c r="E478" s="98"/>
      <c r="F478" s="98"/>
      <c r="G478" s="98"/>
      <c r="H478" s="98"/>
      <c r="I478" s="98"/>
      <c r="J478" s="98"/>
      <c r="K478" s="98"/>
      <c r="L478" s="98"/>
      <c r="M478" s="98"/>
      <c r="N478" s="98"/>
      <c r="O478" s="98"/>
      <c r="P478" s="98"/>
      <c r="Q478" s="98"/>
      <c r="R478" s="98"/>
      <c r="S478" s="98"/>
      <c r="T478" s="98"/>
    </row>
    <row r="479" spans="2:20">
      <c r="B479" s="98"/>
      <c r="C479" s="98"/>
      <c r="D479" s="98"/>
      <c r="E479" s="98"/>
      <c r="F479" s="98"/>
      <c r="G479" s="98"/>
      <c r="H479" s="98"/>
      <c r="I479" s="98"/>
      <c r="J479" s="98"/>
      <c r="K479" s="98"/>
      <c r="L479" s="98"/>
      <c r="M479" s="98"/>
      <c r="N479" s="98"/>
      <c r="O479" s="98"/>
      <c r="P479" s="98"/>
      <c r="Q479" s="98"/>
      <c r="R479" s="98"/>
      <c r="S479" s="98"/>
      <c r="T479" s="98"/>
    </row>
    <row r="480" spans="2:20">
      <c r="B480" s="98"/>
      <c r="C480" s="98"/>
      <c r="D480" s="98"/>
      <c r="E480" s="98"/>
      <c r="F480" s="98"/>
      <c r="G480" s="98"/>
      <c r="H480" s="98"/>
      <c r="I480" s="98"/>
      <c r="J480" s="98"/>
      <c r="K480" s="98"/>
      <c r="L480" s="98"/>
      <c r="M480" s="98"/>
      <c r="N480" s="98"/>
      <c r="O480" s="98"/>
      <c r="P480" s="98"/>
      <c r="Q480" s="98"/>
      <c r="R480" s="98"/>
      <c r="S480" s="98"/>
      <c r="T480" s="98"/>
    </row>
    <row r="481" spans="2:20">
      <c r="B481" s="98"/>
      <c r="C481" s="98"/>
      <c r="D481" s="98"/>
      <c r="E481" s="98"/>
      <c r="F481" s="98"/>
      <c r="G481" s="98"/>
      <c r="H481" s="98"/>
      <c r="I481" s="98"/>
      <c r="J481" s="98"/>
      <c r="K481" s="98"/>
      <c r="L481" s="98"/>
      <c r="M481" s="98"/>
      <c r="N481" s="98"/>
      <c r="O481" s="98"/>
      <c r="P481" s="98"/>
      <c r="Q481" s="98"/>
      <c r="R481" s="98"/>
      <c r="S481" s="98"/>
      <c r="T481" s="98"/>
    </row>
    <row r="482" spans="2:20">
      <c r="B482" s="98"/>
      <c r="C482" s="98"/>
      <c r="D482" s="98"/>
      <c r="E482" s="98"/>
      <c r="F482" s="98"/>
      <c r="G482" s="98"/>
      <c r="H482" s="98"/>
      <c r="I482" s="98"/>
      <c r="J482" s="98"/>
      <c r="K482" s="98"/>
      <c r="L482" s="98"/>
      <c r="M482" s="98"/>
      <c r="N482" s="98"/>
      <c r="O482" s="98"/>
      <c r="P482" s="98"/>
      <c r="Q482" s="98"/>
      <c r="R482" s="98"/>
      <c r="S482" s="98"/>
      <c r="T482" s="98"/>
    </row>
    <row r="483" spans="2:20">
      <c r="B483" s="98"/>
      <c r="C483" s="98"/>
      <c r="D483" s="98"/>
      <c r="E483" s="98"/>
      <c r="F483" s="98"/>
      <c r="G483" s="98"/>
      <c r="H483" s="98"/>
      <c r="I483" s="98"/>
      <c r="J483" s="98"/>
      <c r="K483" s="98"/>
      <c r="L483" s="98"/>
      <c r="M483" s="98"/>
      <c r="N483" s="98"/>
      <c r="O483" s="98"/>
      <c r="P483" s="98"/>
      <c r="Q483" s="98"/>
      <c r="R483" s="98"/>
      <c r="S483" s="98"/>
      <c r="T483" s="98"/>
    </row>
    <row r="484" spans="2:20">
      <c r="B484" s="98"/>
      <c r="C484" s="98"/>
      <c r="D484" s="98"/>
      <c r="E484" s="98"/>
      <c r="F484" s="98"/>
      <c r="G484" s="98"/>
      <c r="H484" s="98"/>
      <c r="I484" s="98"/>
      <c r="J484" s="98"/>
      <c r="K484" s="98"/>
      <c r="L484" s="98"/>
      <c r="M484" s="98"/>
      <c r="N484" s="98"/>
      <c r="O484" s="98"/>
      <c r="P484" s="98"/>
      <c r="Q484" s="98"/>
      <c r="R484" s="98"/>
      <c r="S484" s="98"/>
      <c r="T484" s="98"/>
    </row>
    <row r="485" spans="2:20">
      <c r="B485" s="98"/>
      <c r="C485" s="98"/>
      <c r="D485" s="98"/>
      <c r="E485" s="98"/>
      <c r="F485" s="98"/>
      <c r="G485" s="98"/>
      <c r="H485" s="98"/>
      <c r="I485" s="98"/>
      <c r="J485" s="98"/>
      <c r="K485" s="98"/>
      <c r="L485" s="98"/>
      <c r="M485" s="98"/>
      <c r="N485" s="98"/>
      <c r="O485" s="98"/>
      <c r="P485" s="98"/>
      <c r="Q485" s="98"/>
      <c r="R485" s="98"/>
      <c r="S485" s="98"/>
      <c r="T485" s="98"/>
    </row>
    <row r="486" spans="2:20">
      <c r="B486" s="98"/>
      <c r="C486" s="98"/>
      <c r="D486" s="98"/>
      <c r="E486" s="98"/>
      <c r="F486" s="98"/>
      <c r="G486" s="98"/>
      <c r="H486" s="98"/>
      <c r="I486" s="98"/>
      <c r="J486" s="98"/>
      <c r="K486" s="98"/>
      <c r="L486" s="98"/>
      <c r="M486" s="98"/>
      <c r="N486" s="98"/>
      <c r="O486" s="98"/>
      <c r="P486" s="98"/>
      <c r="Q486" s="98"/>
      <c r="R486" s="98"/>
      <c r="S486" s="98"/>
      <c r="T486" s="98"/>
    </row>
    <row r="487" spans="2:20">
      <c r="B487" s="98"/>
      <c r="C487" s="98"/>
      <c r="D487" s="98"/>
      <c r="E487" s="98"/>
      <c r="F487" s="98"/>
      <c r="G487" s="98"/>
      <c r="H487" s="98"/>
      <c r="I487" s="98"/>
      <c r="J487" s="98"/>
      <c r="K487" s="98"/>
      <c r="L487" s="98"/>
      <c r="M487" s="98"/>
      <c r="N487" s="98"/>
      <c r="O487" s="98"/>
      <c r="P487" s="98"/>
      <c r="Q487" s="98"/>
      <c r="R487" s="98"/>
      <c r="S487" s="98"/>
      <c r="T487" s="98"/>
    </row>
    <row r="488" spans="2:20">
      <c r="B488" s="98"/>
      <c r="C488" s="98"/>
      <c r="D488" s="98"/>
      <c r="E488" s="98"/>
      <c r="F488" s="98"/>
      <c r="G488" s="98"/>
      <c r="H488" s="98"/>
      <c r="I488" s="98"/>
      <c r="J488" s="98"/>
      <c r="K488" s="98"/>
      <c r="L488" s="98"/>
      <c r="M488" s="98"/>
      <c r="N488" s="98"/>
      <c r="O488" s="98"/>
      <c r="P488" s="98"/>
      <c r="Q488" s="98"/>
      <c r="R488" s="98"/>
      <c r="S488" s="98"/>
      <c r="T488" s="98"/>
    </row>
    <row r="489" spans="2:20">
      <c r="B489" s="98"/>
      <c r="C489" s="98"/>
      <c r="D489" s="98"/>
      <c r="E489" s="98"/>
      <c r="F489" s="98"/>
      <c r="G489" s="98"/>
      <c r="H489" s="98"/>
      <c r="I489" s="98"/>
      <c r="J489" s="98"/>
      <c r="K489" s="98"/>
      <c r="L489" s="98"/>
      <c r="M489" s="98"/>
      <c r="N489" s="98"/>
      <c r="O489" s="98"/>
      <c r="P489" s="98"/>
      <c r="Q489" s="98"/>
      <c r="R489" s="98"/>
      <c r="S489" s="98"/>
      <c r="T489" s="98"/>
    </row>
    <row r="490" spans="2:20">
      <c r="B490" s="98"/>
      <c r="C490" s="98"/>
      <c r="D490" s="98"/>
      <c r="E490" s="98"/>
      <c r="F490" s="98"/>
      <c r="G490" s="98"/>
      <c r="H490" s="98"/>
      <c r="I490" s="98"/>
      <c r="J490" s="98"/>
      <c r="K490" s="98"/>
      <c r="L490" s="98"/>
      <c r="M490" s="98"/>
      <c r="N490" s="98"/>
      <c r="O490" s="98"/>
      <c r="P490" s="98"/>
      <c r="Q490" s="98"/>
      <c r="R490" s="98"/>
      <c r="S490" s="98"/>
      <c r="T490" s="98"/>
    </row>
    <row r="491" spans="2:20">
      <c r="B491" s="98"/>
      <c r="C491" s="98"/>
      <c r="D491" s="98"/>
      <c r="E491" s="98"/>
      <c r="F491" s="98"/>
      <c r="G491" s="98"/>
      <c r="H491" s="98"/>
      <c r="I491" s="98"/>
      <c r="J491" s="98"/>
      <c r="K491" s="98"/>
      <c r="L491" s="98"/>
      <c r="M491" s="98"/>
      <c r="N491" s="98"/>
      <c r="O491" s="98"/>
      <c r="P491" s="98"/>
      <c r="Q491" s="98"/>
      <c r="R491" s="98"/>
      <c r="S491" s="98"/>
      <c r="T491" s="98"/>
    </row>
    <row r="492" spans="2:20">
      <c r="B492" s="98"/>
      <c r="C492" s="98"/>
      <c r="D492" s="98"/>
      <c r="E492" s="98"/>
      <c r="F492" s="98"/>
      <c r="G492" s="98"/>
      <c r="H492" s="98"/>
      <c r="I492" s="98"/>
      <c r="J492" s="98"/>
      <c r="K492" s="98"/>
      <c r="L492" s="98"/>
      <c r="M492" s="98"/>
      <c r="N492" s="98"/>
      <c r="O492" s="98"/>
      <c r="P492" s="98"/>
      <c r="Q492" s="98"/>
      <c r="R492" s="98"/>
      <c r="S492" s="98"/>
      <c r="T492" s="98"/>
    </row>
    <row r="493" spans="2:20">
      <c r="B493" s="98"/>
      <c r="C493" s="98"/>
      <c r="D493" s="98"/>
      <c r="E493" s="98"/>
      <c r="F493" s="98"/>
      <c r="G493" s="98"/>
      <c r="H493" s="98"/>
      <c r="I493" s="98"/>
      <c r="J493" s="98"/>
      <c r="K493" s="98"/>
      <c r="L493" s="98"/>
      <c r="M493" s="98"/>
      <c r="N493" s="98"/>
      <c r="O493" s="98"/>
      <c r="P493" s="98"/>
      <c r="Q493" s="98"/>
      <c r="R493" s="98"/>
      <c r="S493" s="98"/>
      <c r="T493" s="98"/>
    </row>
    <row r="494" spans="2:20">
      <c r="B494" s="98"/>
      <c r="C494" s="98"/>
      <c r="D494" s="98"/>
      <c r="E494" s="98"/>
      <c r="F494" s="98"/>
      <c r="G494" s="98"/>
      <c r="H494" s="98"/>
      <c r="I494" s="98"/>
      <c r="J494" s="98"/>
      <c r="K494" s="98"/>
      <c r="L494" s="98"/>
      <c r="M494" s="98"/>
      <c r="N494" s="98"/>
      <c r="O494" s="98"/>
      <c r="P494" s="98"/>
      <c r="Q494" s="98"/>
      <c r="R494" s="98"/>
      <c r="S494" s="98"/>
      <c r="T494" s="98"/>
    </row>
    <row r="495" spans="2:20">
      <c r="B495" s="98"/>
      <c r="C495" s="98"/>
      <c r="D495" s="98"/>
      <c r="E495" s="98"/>
      <c r="F495" s="98"/>
      <c r="G495" s="98"/>
      <c r="H495" s="98"/>
      <c r="I495" s="98"/>
      <c r="J495" s="98"/>
      <c r="K495" s="98"/>
      <c r="L495" s="98"/>
      <c r="M495" s="98"/>
      <c r="N495" s="98"/>
      <c r="O495" s="98"/>
      <c r="P495" s="98"/>
      <c r="Q495" s="98"/>
      <c r="R495" s="98"/>
      <c r="S495" s="98"/>
      <c r="T495" s="98"/>
    </row>
    <row r="496" spans="2:20">
      <c r="B496" s="98"/>
      <c r="C496" s="98"/>
      <c r="D496" s="98"/>
      <c r="E496" s="98"/>
      <c r="F496" s="98"/>
      <c r="G496" s="98"/>
      <c r="H496" s="98"/>
      <c r="I496" s="98"/>
      <c r="J496" s="98"/>
      <c r="K496" s="98"/>
      <c r="L496" s="98"/>
      <c r="M496" s="98"/>
      <c r="N496" s="98"/>
      <c r="O496" s="98"/>
      <c r="P496" s="98"/>
      <c r="Q496" s="98"/>
      <c r="R496" s="98"/>
      <c r="S496" s="98"/>
      <c r="T496" s="98"/>
    </row>
    <row r="497" spans="2:20">
      <c r="B497" s="98"/>
      <c r="C497" s="98"/>
      <c r="D497" s="98"/>
      <c r="E497" s="98"/>
      <c r="F497" s="98"/>
      <c r="G497" s="98"/>
      <c r="H497" s="98"/>
      <c r="I497" s="98"/>
      <c r="J497" s="98"/>
      <c r="K497" s="98"/>
      <c r="L497" s="98"/>
      <c r="M497" s="98"/>
      <c r="N497" s="98"/>
      <c r="O497" s="98"/>
      <c r="P497" s="98"/>
      <c r="Q497" s="98"/>
      <c r="R497" s="98"/>
      <c r="S497" s="98"/>
      <c r="T497" s="98"/>
    </row>
    <row r="498" spans="2:20">
      <c r="B498" s="98"/>
      <c r="C498" s="98"/>
      <c r="D498" s="98"/>
      <c r="E498" s="98"/>
      <c r="F498" s="98"/>
      <c r="G498" s="98"/>
      <c r="H498" s="98"/>
      <c r="I498" s="98"/>
      <c r="J498" s="98"/>
      <c r="K498" s="98"/>
      <c r="L498" s="98"/>
      <c r="M498" s="98"/>
      <c r="N498" s="98"/>
      <c r="O498" s="98"/>
      <c r="P498" s="98"/>
      <c r="Q498" s="98"/>
      <c r="R498" s="98"/>
      <c r="S498" s="98"/>
      <c r="T498" s="98"/>
    </row>
    <row r="499" spans="2:20">
      <c r="B499" s="98"/>
      <c r="C499" s="98"/>
      <c r="D499" s="98"/>
      <c r="E499" s="98"/>
      <c r="F499" s="98"/>
      <c r="G499" s="98"/>
      <c r="H499" s="98"/>
      <c r="I499" s="98"/>
      <c r="J499" s="98"/>
      <c r="K499" s="98"/>
      <c r="L499" s="98"/>
      <c r="M499" s="98"/>
      <c r="N499" s="98"/>
      <c r="O499" s="98"/>
      <c r="P499" s="98"/>
      <c r="Q499" s="98"/>
      <c r="R499" s="98"/>
      <c r="S499" s="98"/>
      <c r="T499" s="98"/>
    </row>
    <row r="500" spans="2:20">
      <c r="B500" s="98"/>
      <c r="C500" s="98"/>
      <c r="D500" s="98"/>
      <c r="E500" s="98"/>
      <c r="F500" s="98"/>
      <c r="G500" s="98"/>
      <c r="H500" s="98"/>
      <c r="I500" s="98"/>
      <c r="J500" s="98"/>
      <c r="K500" s="98"/>
      <c r="L500" s="98"/>
      <c r="M500" s="98"/>
      <c r="N500" s="98"/>
      <c r="O500" s="98"/>
      <c r="P500" s="98"/>
      <c r="Q500" s="98"/>
      <c r="R500" s="98"/>
      <c r="S500" s="98"/>
      <c r="T500" s="98"/>
    </row>
    <row r="501" spans="2:20">
      <c r="B501" s="98"/>
      <c r="C501" s="98"/>
      <c r="D501" s="98"/>
      <c r="E501" s="98"/>
      <c r="F501" s="98"/>
      <c r="G501" s="98"/>
      <c r="H501" s="98"/>
      <c r="I501" s="98"/>
      <c r="J501" s="98"/>
      <c r="K501" s="98"/>
      <c r="L501" s="98"/>
      <c r="M501" s="98"/>
      <c r="N501" s="98"/>
      <c r="O501" s="98"/>
      <c r="P501" s="98"/>
      <c r="Q501" s="98"/>
      <c r="R501" s="98"/>
      <c r="S501" s="98"/>
      <c r="T501" s="98"/>
    </row>
    <row r="502" spans="2:20">
      <c r="B502" s="98"/>
      <c r="C502" s="98"/>
      <c r="D502" s="98"/>
      <c r="E502" s="98"/>
      <c r="F502" s="98"/>
      <c r="G502" s="98"/>
      <c r="H502" s="98"/>
      <c r="I502" s="98"/>
      <c r="J502" s="98"/>
      <c r="K502" s="98"/>
      <c r="L502" s="98"/>
      <c r="M502" s="98"/>
      <c r="N502" s="98"/>
      <c r="O502" s="98"/>
      <c r="P502" s="98"/>
      <c r="Q502" s="98"/>
      <c r="R502" s="98"/>
      <c r="S502" s="98"/>
      <c r="T502" s="98"/>
    </row>
    <row r="503" spans="2:20">
      <c r="B503" s="98"/>
      <c r="C503" s="98"/>
      <c r="D503" s="98"/>
      <c r="E503" s="98"/>
      <c r="F503" s="98"/>
      <c r="G503" s="98"/>
      <c r="H503" s="98"/>
      <c r="I503" s="98"/>
      <c r="J503" s="98"/>
      <c r="K503" s="98"/>
      <c r="L503" s="98"/>
      <c r="M503" s="98"/>
      <c r="N503" s="98"/>
      <c r="O503" s="98"/>
      <c r="P503" s="98"/>
      <c r="Q503" s="98"/>
      <c r="R503" s="98"/>
      <c r="S503" s="98"/>
      <c r="T503" s="98"/>
    </row>
    <row r="504" spans="2:20">
      <c r="B504" s="98"/>
      <c r="C504" s="98"/>
      <c r="D504" s="98"/>
      <c r="E504" s="98"/>
      <c r="F504" s="98"/>
      <c r="G504" s="98"/>
      <c r="H504" s="98"/>
      <c r="I504" s="98"/>
      <c r="J504" s="98"/>
      <c r="K504" s="98"/>
      <c r="L504" s="98"/>
      <c r="M504" s="98"/>
      <c r="N504" s="98"/>
      <c r="O504" s="98"/>
      <c r="P504" s="98"/>
      <c r="Q504" s="98"/>
      <c r="R504" s="98"/>
      <c r="S504" s="98"/>
      <c r="T504" s="98"/>
    </row>
    <row r="505" spans="2:20">
      <c r="B505" s="98"/>
      <c r="C505" s="98"/>
      <c r="D505" s="98"/>
      <c r="E505" s="98"/>
      <c r="F505" s="98"/>
      <c r="G505" s="98"/>
      <c r="H505" s="98"/>
      <c r="I505" s="98"/>
      <c r="J505" s="98"/>
      <c r="K505" s="98"/>
      <c r="L505" s="98"/>
      <c r="M505" s="98"/>
      <c r="N505" s="98"/>
      <c r="O505" s="98"/>
      <c r="P505" s="98"/>
      <c r="Q505" s="98"/>
      <c r="R505" s="98"/>
      <c r="S505" s="98"/>
      <c r="T505" s="98"/>
    </row>
    <row r="506" spans="2:20">
      <c r="B506" s="98"/>
      <c r="C506" s="98"/>
      <c r="D506" s="98"/>
      <c r="E506" s="98"/>
      <c r="F506" s="98"/>
      <c r="G506" s="98"/>
      <c r="H506" s="98"/>
      <c r="I506" s="98"/>
      <c r="J506" s="98"/>
      <c r="K506" s="98"/>
      <c r="L506" s="98"/>
      <c r="M506" s="98"/>
      <c r="N506" s="98"/>
      <c r="O506" s="98"/>
      <c r="P506" s="98"/>
      <c r="Q506" s="98"/>
      <c r="R506" s="98"/>
      <c r="S506" s="98"/>
      <c r="T506" s="98"/>
    </row>
    <row r="507" spans="2:20">
      <c r="B507" s="98"/>
      <c r="C507" s="98"/>
      <c r="D507" s="98"/>
      <c r="E507" s="98"/>
      <c r="F507" s="98"/>
      <c r="G507" s="98"/>
      <c r="H507" s="98"/>
      <c r="I507" s="98"/>
      <c r="J507" s="98"/>
      <c r="K507" s="98"/>
      <c r="L507" s="98"/>
      <c r="M507" s="98"/>
      <c r="N507" s="98"/>
      <c r="O507" s="98"/>
      <c r="P507" s="98"/>
      <c r="Q507" s="98"/>
      <c r="R507" s="98"/>
      <c r="S507" s="98"/>
      <c r="T507" s="98"/>
    </row>
    <row r="508" spans="2:20">
      <c r="B508" s="98"/>
      <c r="C508" s="98"/>
      <c r="D508" s="98"/>
      <c r="E508" s="98"/>
      <c r="F508" s="98"/>
      <c r="G508" s="98"/>
      <c r="H508" s="98"/>
      <c r="I508" s="98"/>
      <c r="J508" s="98"/>
      <c r="K508" s="98"/>
      <c r="L508" s="98"/>
      <c r="M508" s="98"/>
      <c r="N508" s="98"/>
      <c r="O508" s="98"/>
      <c r="P508" s="98"/>
      <c r="Q508" s="98"/>
      <c r="R508" s="98"/>
      <c r="S508" s="98"/>
      <c r="T508" s="98"/>
    </row>
    <row r="509" spans="2:20">
      <c r="B509" s="98"/>
      <c r="C509" s="98"/>
      <c r="D509" s="98"/>
      <c r="E509" s="98"/>
      <c r="F509" s="98"/>
      <c r="G509" s="98"/>
      <c r="H509" s="98"/>
      <c r="I509" s="98"/>
      <c r="J509" s="98"/>
      <c r="K509" s="98"/>
      <c r="L509" s="98"/>
      <c r="M509" s="98"/>
      <c r="N509" s="98"/>
      <c r="O509" s="98"/>
      <c r="P509" s="98"/>
      <c r="Q509" s="98"/>
      <c r="R509" s="98"/>
      <c r="S509" s="98"/>
      <c r="T509" s="98"/>
    </row>
    <row r="510" spans="2:20">
      <c r="B510" s="98"/>
      <c r="C510" s="98"/>
      <c r="D510" s="98"/>
      <c r="E510" s="98"/>
      <c r="F510" s="98"/>
      <c r="G510" s="98"/>
      <c r="H510" s="98"/>
      <c r="I510" s="98"/>
      <c r="J510" s="98"/>
      <c r="K510" s="98"/>
      <c r="L510" s="98"/>
      <c r="M510" s="98"/>
      <c r="N510" s="98"/>
      <c r="O510" s="98"/>
      <c r="P510" s="98"/>
      <c r="Q510" s="98"/>
      <c r="R510" s="98"/>
      <c r="S510" s="98"/>
      <c r="T510" s="98"/>
    </row>
    <row r="511" spans="2:20">
      <c r="B511" s="98"/>
      <c r="C511" s="98"/>
      <c r="D511" s="98"/>
      <c r="E511" s="98"/>
      <c r="F511" s="98"/>
      <c r="G511" s="98"/>
      <c r="H511" s="98"/>
      <c r="I511" s="98"/>
      <c r="J511" s="98"/>
      <c r="K511" s="98"/>
      <c r="L511" s="98"/>
      <c r="M511" s="98"/>
      <c r="N511" s="98"/>
      <c r="O511" s="98"/>
      <c r="P511" s="98"/>
      <c r="Q511" s="98"/>
      <c r="R511" s="98"/>
      <c r="S511" s="98"/>
      <c r="T511" s="98"/>
    </row>
    <row r="512" spans="2:20">
      <c r="B512" s="98"/>
      <c r="C512" s="98"/>
      <c r="D512" s="98"/>
      <c r="E512" s="98"/>
      <c r="F512" s="98"/>
      <c r="G512" s="98"/>
      <c r="H512" s="98"/>
      <c r="I512" s="98"/>
      <c r="J512" s="98"/>
      <c r="K512" s="98"/>
      <c r="L512" s="98"/>
      <c r="M512" s="98"/>
      <c r="N512" s="98"/>
      <c r="O512" s="98"/>
      <c r="P512" s="98"/>
      <c r="Q512" s="98"/>
      <c r="R512" s="98"/>
      <c r="S512" s="98"/>
      <c r="T512" s="98"/>
    </row>
    <row r="513" spans="2:20">
      <c r="B513" s="98"/>
      <c r="C513" s="98"/>
      <c r="D513" s="98"/>
      <c r="E513" s="98"/>
      <c r="F513" s="98"/>
      <c r="G513" s="98"/>
      <c r="H513" s="98"/>
      <c r="I513" s="98"/>
      <c r="J513" s="98"/>
      <c r="K513" s="98"/>
      <c r="L513" s="98"/>
      <c r="M513" s="98"/>
      <c r="N513" s="98"/>
      <c r="O513" s="98"/>
      <c r="P513" s="98"/>
      <c r="Q513" s="98"/>
      <c r="R513" s="98"/>
      <c r="S513" s="98"/>
      <c r="T513" s="98"/>
    </row>
    <row r="514" spans="2:20">
      <c r="B514" s="98"/>
      <c r="C514" s="98"/>
      <c r="D514" s="98"/>
      <c r="E514" s="98"/>
      <c r="F514" s="98"/>
      <c r="G514" s="98"/>
      <c r="H514" s="98"/>
      <c r="I514" s="98"/>
      <c r="J514" s="98"/>
      <c r="K514" s="98"/>
      <c r="L514" s="98"/>
      <c r="M514" s="98"/>
      <c r="N514" s="98"/>
      <c r="O514" s="98"/>
      <c r="P514" s="98"/>
      <c r="Q514" s="98"/>
      <c r="R514" s="98"/>
      <c r="S514" s="98"/>
      <c r="T514" s="98"/>
    </row>
    <row r="515" spans="2:20">
      <c r="B515" s="98"/>
      <c r="C515" s="98"/>
      <c r="D515" s="98"/>
      <c r="E515" s="98"/>
      <c r="F515" s="98"/>
      <c r="G515" s="98"/>
      <c r="H515" s="98"/>
      <c r="I515" s="98"/>
      <c r="J515" s="98"/>
      <c r="K515" s="98"/>
      <c r="L515" s="98"/>
      <c r="M515" s="98"/>
      <c r="N515" s="98"/>
      <c r="O515" s="98"/>
      <c r="P515" s="98"/>
      <c r="Q515" s="98"/>
      <c r="R515" s="98"/>
      <c r="S515" s="98"/>
      <c r="T515" s="98"/>
    </row>
    <row r="516" spans="2:20">
      <c r="B516" s="98"/>
      <c r="C516" s="98"/>
      <c r="D516" s="98"/>
      <c r="E516" s="98"/>
      <c r="F516" s="98"/>
      <c r="G516" s="98"/>
      <c r="H516" s="98"/>
      <c r="I516" s="98"/>
      <c r="J516" s="98"/>
      <c r="K516" s="98"/>
      <c r="L516" s="98"/>
      <c r="M516" s="98"/>
      <c r="N516" s="98"/>
      <c r="O516" s="98"/>
      <c r="P516" s="98"/>
      <c r="Q516" s="98"/>
      <c r="R516" s="98"/>
      <c r="S516" s="98"/>
      <c r="T516" s="98"/>
    </row>
    <row r="517" spans="2:20">
      <c r="B517" s="98"/>
      <c r="C517" s="98"/>
      <c r="D517" s="98"/>
      <c r="E517" s="98"/>
      <c r="F517" s="98"/>
      <c r="G517" s="98"/>
      <c r="H517" s="98"/>
      <c r="I517" s="98"/>
      <c r="J517" s="98"/>
      <c r="K517" s="98"/>
      <c r="L517" s="98"/>
      <c r="M517" s="98"/>
      <c r="N517" s="98"/>
      <c r="O517" s="98"/>
      <c r="P517" s="98"/>
      <c r="Q517" s="98"/>
      <c r="R517" s="98"/>
      <c r="S517" s="98"/>
      <c r="T517" s="98"/>
    </row>
    <row r="518" spans="2:20">
      <c r="B518" s="98"/>
      <c r="C518" s="98"/>
      <c r="D518" s="98"/>
      <c r="E518" s="98"/>
      <c r="F518" s="98"/>
      <c r="G518" s="98"/>
      <c r="H518" s="98"/>
      <c r="I518" s="98"/>
      <c r="J518" s="98"/>
      <c r="K518" s="98"/>
      <c r="L518" s="98"/>
      <c r="M518" s="98"/>
      <c r="N518" s="98"/>
      <c r="O518" s="98"/>
      <c r="P518" s="98"/>
      <c r="Q518" s="98"/>
      <c r="R518" s="98"/>
      <c r="S518" s="98"/>
      <c r="T518" s="98"/>
    </row>
    <row r="519" spans="2:20">
      <c r="B519" s="98"/>
      <c r="C519" s="98"/>
      <c r="D519" s="98"/>
      <c r="E519" s="98"/>
      <c r="F519" s="98"/>
      <c r="G519" s="98"/>
      <c r="H519" s="98"/>
      <c r="I519" s="98"/>
      <c r="J519" s="98"/>
      <c r="K519" s="98"/>
      <c r="L519" s="98"/>
      <c r="M519" s="98"/>
      <c r="N519" s="98"/>
      <c r="O519" s="98"/>
      <c r="P519" s="98"/>
      <c r="Q519" s="98"/>
      <c r="R519" s="98"/>
      <c r="S519" s="98"/>
      <c r="T519" s="98"/>
    </row>
    <row r="520" spans="2:20">
      <c r="B520" s="98"/>
      <c r="C520" s="98"/>
      <c r="D520" s="98"/>
      <c r="E520" s="98"/>
      <c r="F520" s="98"/>
      <c r="G520" s="98"/>
      <c r="H520" s="98"/>
      <c r="I520" s="98"/>
      <c r="J520" s="98"/>
      <c r="K520" s="98"/>
      <c r="L520" s="98"/>
      <c r="M520" s="98"/>
      <c r="N520" s="98"/>
      <c r="O520" s="98"/>
      <c r="P520" s="98"/>
      <c r="Q520" s="98"/>
      <c r="R520" s="98"/>
      <c r="S520" s="98"/>
      <c r="T520" s="98"/>
    </row>
    <row r="521" spans="2:20">
      <c r="B521" s="98"/>
      <c r="C521" s="98"/>
      <c r="D521" s="98"/>
      <c r="E521" s="98"/>
      <c r="F521" s="98"/>
      <c r="G521" s="98"/>
      <c r="H521" s="98"/>
      <c r="I521" s="98"/>
      <c r="J521" s="98"/>
      <c r="K521" s="98"/>
      <c r="L521" s="98"/>
      <c r="M521" s="98"/>
      <c r="N521" s="98"/>
      <c r="O521" s="98"/>
      <c r="P521" s="98"/>
      <c r="Q521" s="98"/>
      <c r="R521" s="98"/>
      <c r="S521" s="98"/>
      <c r="T521" s="98"/>
    </row>
    <row r="522" spans="2:20">
      <c r="B522" s="98"/>
      <c r="C522" s="98"/>
      <c r="D522" s="98"/>
      <c r="E522" s="98"/>
      <c r="F522" s="98"/>
      <c r="G522" s="98"/>
      <c r="H522" s="98"/>
      <c r="I522" s="98"/>
      <c r="J522" s="98"/>
      <c r="K522" s="98"/>
      <c r="L522" s="98"/>
      <c r="M522" s="98"/>
      <c r="N522" s="98"/>
      <c r="O522" s="98"/>
      <c r="P522" s="98"/>
      <c r="Q522" s="98"/>
      <c r="R522" s="98"/>
      <c r="S522" s="98"/>
      <c r="T522" s="98"/>
    </row>
    <row r="523" spans="2:20">
      <c r="B523" s="98"/>
      <c r="C523" s="98"/>
      <c r="D523" s="98"/>
      <c r="E523" s="98"/>
      <c r="F523" s="98"/>
      <c r="G523" s="98"/>
      <c r="H523" s="98"/>
      <c r="I523" s="98"/>
      <c r="J523" s="98"/>
      <c r="K523" s="98"/>
      <c r="L523" s="98"/>
      <c r="M523" s="98"/>
      <c r="N523" s="98"/>
      <c r="O523" s="98"/>
      <c r="P523" s="98"/>
      <c r="Q523" s="98"/>
      <c r="R523" s="98"/>
      <c r="S523" s="98"/>
      <c r="T523" s="98"/>
    </row>
    <row r="524" spans="2:20">
      <c r="B524" s="98"/>
      <c r="C524" s="98"/>
      <c r="D524" s="98"/>
      <c r="E524" s="98"/>
      <c r="F524" s="98"/>
      <c r="G524" s="98"/>
      <c r="H524" s="98"/>
      <c r="I524" s="98"/>
      <c r="J524" s="98"/>
      <c r="K524" s="98"/>
      <c r="L524" s="98"/>
      <c r="M524" s="98"/>
      <c r="N524" s="98"/>
      <c r="O524" s="98"/>
      <c r="P524" s="98"/>
      <c r="Q524" s="98"/>
      <c r="R524" s="98"/>
      <c r="S524" s="98"/>
      <c r="T524" s="98"/>
    </row>
    <row r="525" spans="2:20">
      <c r="B525" s="98"/>
      <c r="C525" s="98"/>
      <c r="D525" s="98"/>
      <c r="E525" s="98"/>
      <c r="F525" s="98"/>
      <c r="G525" s="98"/>
      <c r="H525" s="98"/>
      <c r="I525" s="98"/>
      <c r="J525" s="98"/>
      <c r="K525" s="98"/>
      <c r="L525" s="98"/>
      <c r="M525" s="98"/>
      <c r="N525" s="98"/>
      <c r="O525" s="98"/>
      <c r="P525" s="98"/>
      <c r="Q525" s="98"/>
      <c r="R525" s="98"/>
      <c r="S525" s="98"/>
      <c r="T525" s="98"/>
    </row>
    <row r="526" spans="2:20">
      <c r="B526" s="98"/>
      <c r="C526" s="98"/>
      <c r="D526" s="98"/>
      <c r="E526" s="98"/>
      <c r="F526" s="98"/>
      <c r="G526" s="98"/>
      <c r="H526" s="98"/>
      <c r="I526" s="98"/>
      <c r="J526" s="98"/>
      <c r="K526" s="98"/>
      <c r="L526" s="98"/>
      <c r="M526" s="98"/>
      <c r="N526" s="98"/>
      <c r="O526" s="98"/>
      <c r="P526" s="98"/>
      <c r="Q526" s="98"/>
      <c r="R526" s="98"/>
      <c r="S526" s="98"/>
      <c r="T526" s="98"/>
    </row>
    <row r="527" spans="2:20">
      <c r="B527" s="98"/>
      <c r="C527" s="98"/>
      <c r="D527" s="98"/>
      <c r="E527" s="98"/>
      <c r="F527" s="98"/>
      <c r="G527" s="98"/>
      <c r="H527" s="98"/>
      <c r="I527" s="98"/>
      <c r="J527" s="98"/>
      <c r="K527" s="98"/>
      <c r="L527" s="98"/>
      <c r="M527" s="98"/>
      <c r="N527" s="98"/>
      <c r="O527" s="98"/>
      <c r="P527" s="98"/>
      <c r="Q527" s="98"/>
      <c r="R527" s="98"/>
      <c r="S527" s="98"/>
      <c r="T527" s="98"/>
    </row>
    <row r="528" spans="2:20">
      <c r="B528" s="98"/>
      <c r="C528" s="98"/>
      <c r="D528" s="98"/>
      <c r="E528" s="98"/>
      <c r="F528" s="98"/>
      <c r="G528" s="98"/>
      <c r="H528" s="98"/>
      <c r="I528" s="98"/>
      <c r="J528" s="98"/>
      <c r="K528" s="98"/>
      <c r="L528" s="98"/>
      <c r="M528" s="98"/>
      <c r="N528" s="98"/>
      <c r="O528" s="98"/>
      <c r="P528" s="98"/>
      <c r="Q528" s="98"/>
      <c r="R528" s="98"/>
      <c r="S528" s="98"/>
      <c r="T528" s="98"/>
    </row>
    <row r="529" spans="2:20">
      <c r="B529" s="98"/>
      <c r="C529" s="98"/>
      <c r="D529" s="98"/>
      <c r="E529" s="98"/>
      <c r="F529" s="98"/>
      <c r="G529" s="98"/>
      <c r="H529" s="98"/>
      <c r="I529" s="98"/>
      <c r="J529" s="98"/>
      <c r="K529" s="98"/>
      <c r="L529" s="98"/>
      <c r="M529" s="98"/>
      <c r="N529" s="98"/>
      <c r="O529" s="98"/>
      <c r="P529" s="98"/>
      <c r="Q529" s="98"/>
      <c r="R529" s="98"/>
      <c r="S529" s="98"/>
      <c r="T529" s="98"/>
    </row>
    <row r="530" spans="2:20">
      <c r="B530" s="98"/>
      <c r="C530" s="98"/>
      <c r="D530" s="98"/>
      <c r="E530" s="98"/>
      <c r="F530" s="98"/>
      <c r="G530" s="98"/>
      <c r="H530" s="98"/>
      <c r="I530" s="98"/>
      <c r="J530" s="98"/>
      <c r="K530" s="98"/>
      <c r="L530" s="98"/>
      <c r="M530" s="98"/>
      <c r="N530" s="98"/>
      <c r="O530" s="98"/>
      <c r="P530" s="98"/>
      <c r="Q530" s="98"/>
      <c r="R530" s="98"/>
      <c r="S530" s="98"/>
      <c r="T530" s="98"/>
    </row>
    <row r="531" spans="2:20">
      <c r="B531" s="98"/>
      <c r="C531" s="98"/>
      <c r="D531" s="98"/>
      <c r="E531" s="98"/>
      <c r="F531" s="98"/>
      <c r="G531" s="98"/>
      <c r="H531" s="98"/>
      <c r="I531" s="98"/>
      <c r="J531" s="98"/>
      <c r="K531" s="98"/>
      <c r="L531" s="98"/>
      <c r="M531" s="98"/>
      <c r="N531" s="98"/>
      <c r="O531" s="98"/>
      <c r="P531" s="98"/>
      <c r="Q531" s="98"/>
      <c r="R531" s="98"/>
      <c r="S531" s="98"/>
      <c r="T531" s="98"/>
    </row>
    <row r="532" spans="2:20">
      <c r="B532" s="98"/>
      <c r="C532" s="98"/>
      <c r="D532" s="98"/>
      <c r="E532" s="98"/>
      <c r="F532" s="98"/>
      <c r="G532" s="98"/>
      <c r="H532" s="98"/>
      <c r="I532" s="98"/>
      <c r="J532" s="98"/>
      <c r="K532" s="98"/>
      <c r="L532" s="98"/>
      <c r="M532" s="98"/>
      <c r="N532" s="98"/>
      <c r="O532" s="98"/>
      <c r="P532" s="98"/>
      <c r="Q532" s="98"/>
      <c r="R532" s="98"/>
      <c r="S532" s="98"/>
      <c r="T532" s="98"/>
    </row>
    <row r="533" spans="2:20">
      <c r="B533" s="98"/>
      <c r="C533" s="98"/>
      <c r="D533" s="98"/>
      <c r="E533" s="98"/>
      <c r="F533" s="98"/>
      <c r="G533" s="98"/>
      <c r="H533" s="98"/>
      <c r="I533" s="98"/>
      <c r="J533" s="98"/>
      <c r="K533" s="98"/>
      <c r="L533" s="98"/>
      <c r="M533" s="98"/>
      <c r="N533" s="98"/>
      <c r="O533" s="98"/>
      <c r="P533" s="98"/>
      <c r="Q533" s="98"/>
      <c r="R533" s="98"/>
      <c r="S533" s="98"/>
      <c r="T533" s="98"/>
    </row>
    <row r="534" spans="2:20">
      <c r="B534" s="98"/>
      <c r="C534" s="98"/>
      <c r="D534" s="98"/>
      <c r="E534" s="98"/>
      <c r="F534" s="98"/>
      <c r="G534" s="98"/>
      <c r="H534" s="98"/>
      <c r="I534" s="98"/>
      <c r="J534" s="98"/>
      <c r="K534" s="98"/>
      <c r="L534" s="98"/>
      <c r="M534" s="98"/>
      <c r="N534" s="98"/>
      <c r="O534" s="98"/>
      <c r="P534" s="98"/>
      <c r="Q534" s="98"/>
      <c r="R534" s="98"/>
      <c r="S534" s="98"/>
      <c r="T534" s="98"/>
    </row>
    <row r="535" spans="2:20">
      <c r="B535" s="98"/>
      <c r="C535" s="98"/>
      <c r="D535" s="98"/>
      <c r="E535" s="98"/>
      <c r="F535" s="98"/>
      <c r="G535" s="98"/>
      <c r="H535" s="98"/>
      <c r="I535" s="98"/>
      <c r="J535" s="98"/>
      <c r="K535" s="98"/>
      <c r="L535" s="98"/>
      <c r="M535" s="98"/>
      <c r="N535" s="98"/>
      <c r="O535" s="98"/>
      <c r="P535" s="98"/>
      <c r="Q535" s="98"/>
      <c r="R535" s="98"/>
      <c r="S535" s="98"/>
      <c r="T535" s="98"/>
    </row>
    <row r="536" spans="2:20">
      <c r="B536" s="98"/>
      <c r="C536" s="98"/>
      <c r="D536" s="98"/>
      <c r="E536" s="98"/>
      <c r="F536" s="98"/>
      <c r="G536" s="98"/>
      <c r="H536" s="98"/>
      <c r="I536" s="98"/>
      <c r="J536" s="98"/>
      <c r="K536" s="98"/>
      <c r="L536" s="98"/>
      <c r="M536" s="98"/>
      <c r="N536" s="98"/>
      <c r="O536" s="98"/>
      <c r="P536" s="98"/>
      <c r="Q536" s="98"/>
      <c r="R536" s="98"/>
      <c r="S536" s="98"/>
      <c r="T536" s="98"/>
    </row>
    <row r="537" spans="2:20">
      <c r="B537" s="98"/>
      <c r="C537" s="98"/>
      <c r="D537" s="98"/>
      <c r="E537" s="98"/>
      <c r="F537" s="98"/>
      <c r="G537" s="98"/>
      <c r="H537" s="98"/>
      <c r="I537" s="98"/>
      <c r="J537" s="98"/>
      <c r="K537" s="98"/>
      <c r="L537" s="98"/>
      <c r="M537" s="98"/>
      <c r="N537" s="98"/>
      <c r="O537" s="98"/>
      <c r="P537" s="98"/>
      <c r="Q537" s="98"/>
      <c r="R537" s="98"/>
      <c r="S537" s="98"/>
      <c r="T537" s="98"/>
    </row>
    <row r="538" spans="2:20">
      <c r="B538" s="98"/>
      <c r="C538" s="98"/>
      <c r="D538" s="98"/>
      <c r="E538" s="98"/>
      <c r="F538" s="98"/>
      <c r="G538" s="98"/>
      <c r="H538" s="98"/>
      <c r="I538" s="98"/>
      <c r="J538" s="98"/>
      <c r="K538" s="98"/>
      <c r="L538" s="98"/>
      <c r="M538" s="98"/>
      <c r="N538" s="98"/>
      <c r="O538" s="98"/>
      <c r="P538" s="98"/>
      <c r="Q538" s="98"/>
      <c r="R538" s="98"/>
      <c r="S538" s="98"/>
      <c r="T538" s="98"/>
    </row>
    <row r="539" spans="2:20">
      <c r="B539" s="98"/>
      <c r="C539" s="98"/>
      <c r="D539" s="98"/>
      <c r="E539" s="98"/>
      <c r="F539" s="98"/>
      <c r="G539" s="98"/>
      <c r="H539" s="98"/>
      <c r="I539" s="98"/>
      <c r="J539" s="98"/>
      <c r="K539" s="98"/>
      <c r="L539" s="98"/>
      <c r="M539" s="98"/>
      <c r="N539" s="98"/>
      <c r="O539" s="98"/>
      <c r="P539" s="98"/>
      <c r="Q539" s="98"/>
      <c r="R539" s="98"/>
      <c r="S539" s="98"/>
      <c r="T539" s="98"/>
    </row>
    <row r="540" spans="2:20">
      <c r="B540" s="98"/>
      <c r="C540" s="98"/>
      <c r="D540" s="98"/>
      <c r="E540" s="98"/>
      <c r="F540" s="98"/>
      <c r="G540" s="98"/>
      <c r="H540" s="98"/>
      <c r="I540" s="98"/>
      <c r="J540" s="98"/>
      <c r="K540" s="98"/>
      <c r="L540" s="98"/>
      <c r="M540" s="98"/>
      <c r="N540" s="98"/>
      <c r="O540" s="98"/>
      <c r="P540" s="98"/>
      <c r="Q540" s="98"/>
      <c r="R540" s="98"/>
      <c r="S540" s="98"/>
      <c r="T540" s="98"/>
    </row>
    <row r="541" spans="2:20">
      <c r="B541" s="98"/>
      <c r="C541" s="98"/>
      <c r="D541" s="98"/>
      <c r="E541" s="98"/>
      <c r="F541" s="98"/>
      <c r="G541" s="98"/>
      <c r="H541" s="98"/>
      <c r="I541" s="98"/>
      <c r="J541" s="98"/>
      <c r="K541" s="98"/>
      <c r="L541" s="98"/>
      <c r="M541" s="98"/>
      <c r="N541" s="98"/>
      <c r="O541" s="98"/>
      <c r="P541" s="98"/>
      <c r="Q541" s="98"/>
      <c r="R541" s="98"/>
      <c r="S541" s="98"/>
      <c r="T541" s="98"/>
    </row>
    <row r="542" spans="2:20">
      <c r="B542" s="98"/>
      <c r="C542" s="98"/>
      <c r="D542" s="98"/>
      <c r="E542" s="98"/>
      <c r="F542" s="98"/>
      <c r="G542" s="98"/>
      <c r="H542" s="98"/>
      <c r="I542" s="98"/>
      <c r="J542" s="98"/>
      <c r="K542" s="98"/>
      <c r="L542" s="98"/>
      <c r="M542" s="98"/>
      <c r="N542" s="98"/>
      <c r="O542" s="98"/>
      <c r="P542" s="98"/>
      <c r="Q542" s="98"/>
      <c r="R542" s="98"/>
      <c r="S542" s="98"/>
      <c r="T542" s="98"/>
    </row>
    <row r="543" spans="2:20">
      <c r="B543" s="98"/>
      <c r="C543" s="98"/>
      <c r="D543" s="98"/>
      <c r="E543" s="98"/>
      <c r="F543" s="98"/>
      <c r="G543" s="98"/>
      <c r="H543" s="98"/>
      <c r="I543" s="98"/>
      <c r="J543" s="98"/>
      <c r="K543" s="98"/>
      <c r="L543" s="98"/>
      <c r="M543" s="98"/>
      <c r="N543" s="98"/>
      <c r="O543" s="98"/>
      <c r="P543" s="98"/>
      <c r="Q543" s="98"/>
      <c r="R543" s="98"/>
      <c r="S543" s="98"/>
      <c r="T543" s="98"/>
    </row>
    <row r="544" spans="2:20">
      <c r="B544" s="98"/>
      <c r="C544" s="98"/>
      <c r="D544" s="98"/>
      <c r="E544" s="98"/>
      <c r="F544" s="98"/>
      <c r="G544" s="98"/>
      <c r="H544" s="98"/>
      <c r="I544" s="98"/>
      <c r="J544" s="98"/>
      <c r="K544" s="98"/>
      <c r="L544" s="98"/>
      <c r="M544" s="98"/>
      <c r="N544" s="98"/>
      <c r="O544" s="98"/>
      <c r="P544" s="98"/>
      <c r="Q544" s="98"/>
      <c r="R544" s="98"/>
      <c r="S544" s="98"/>
      <c r="T544" s="98"/>
    </row>
    <row r="545" spans="2:20">
      <c r="B545" s="98"/>
      <c r="C545" s="98"/>
      <c r="D545" s="98"/>
      <c r="E545" s="98"/>
      <c r="F545" s="98"/>
      <c r="G545" s="98"/>
      <c r="H545" s="98"/>
      <c r="I545" s="98"/>
      <c r="J545" s="98"/>
      <c r="K545" s="98"/>
      <c r="L545" s="98"/>
      <c r="M545" s="98"/>
      <c r="N545" s="98"/>
      <c r="O545" s="98"/>
      <c r="P545" s="98"/>
      <c r="Q545" s="98"/>
      <c r="R545" s="98"/>
      <c r="S545" s="98"/>
      <c r="T545" s="98"/>
    </row>
    <row r="546" spans="2:20">
      <c r="B546" s="98"/>
      <c r="C546" s="98"/>
      <c r="D546" s="98"/>
      <c r="E546" s="98"/>
      <c r="F546" s="98"/>
      <c r="G546" s="98"/>
      <c r="H546" s="98"/>
      <c r="I546" s="98"/>
      <c r="J546" s="98"/>
      <c r="K546" s="98"/>
      <c r="L546" s="98"/>
      <c r="M546" s="98"/>
      <c r="N546" s="98"/>
      <c r="O546" s="98"/>
      <c r="P546" s="98"/>
      <c r="Q546" s="98"/>
      <c r="R546" s="98"/>
      <c r="S546" s="98"/>
      <c r="T546" s="98"/>
    </row>
    <row r="547" spans="2:20">
      <c r="B547" s="98"/>
      <c r="C547" s="98"/>
      <c r="D547" s="98"/>
      <c r="E547" s="98"/>
      <c r="F547" s="98"/>
      <c r="G547" s="98"/>
      <c r="H547" s="98"/>
      <c r="I547" s="98"/>
      <c r="J547" s="98"/>
      <c r="K547" s="98"/>
      <c r="L547" s="98"/>
      <c r="M547" s="98"/>
      <c r="N547" s="98"/>
      <c r="O547" s="98"/>
      <c r="P547" s="98"/>
      <c r="Q547" s="98"/>
      <c r="R547" s="98"/>
      <c r="S547" s="98"/>
      <c r="T547" s="98"/>
    </row>
    <row r="548" spans="2:20">
      <c r="B548" s="98"/>
      <c r="C548" s="98"/>
      <c r="D548" s="98"/>
      <c r="E548" s="98"/>
      <c r="F548" s="98"/>
      <c r="G548" s="98"/>
      <c r="H548" s="98"/>
      <c r="I548" s="98"/>
      <c r="J548" s="98"/>
      <c r="K548" s="98"/>
      <c r="L548" s="98"/>
      <c r="M548" s="98"/>
      <c r="N548" s="98"/>
      <c r="O548" s="98"/>
      <c r="P548" s="98"/>
      <c r="Q548" s="98"/>
      <c r="R548" s="98"/>
      <c r="S548" s="98"/>
      <c r="T548" s="98"/>
    </row>
    <row r="549" spans="2:20">
      <c r="B549" s="98"/>
      <c r="C549" s="98"/>
      <c r="D549" s="98"/>
      <c r="E549" s="98"/>
      <c r="F549" s="98"/>
      <c r="G549" s="98"/>
      <c r="H549" s="98"/>
      <c r="I549" s="98"/>
      <c r="J549" s="98"/>
      <c r="K549" s="98"/>
      <c r="L549" s="98"/>
      <c r="M549" s="98"/>
      <c r="N549" s="98"/>
      <c r="O549" s="98"/>
      <c r="P549" s="98"/>
      <c r="Q549" s="98"/>
      <c r="R549" s="98"/>
      <c r="S549" s="98"/>
      <c r="T549" s="98"/>
    </row>
    <row r="550" spans="2:20">
      <c r="B550" s="98"/>
      <c r="C550" s="98"/>
      <c r="D550" s="98"/>
      <c r="E550" s="98"/>
      <c r="F550" s="98"/>
      <c r="G550" s="98"/>
      <c r="H550" s="98"/>
      <c r="I550" s="98"/>
      <c r="J550" s="98"/>
      <c r="K550" s="98"/>
      <c r="L550" s="98"/>
      <c r="M550" s="98"/>
      <c r="N550" s="98"/>
      <c r="O550" s="98"/>
      <c r="P550" s="98"/>
      <c r="Q550" s="98"/>
      <c r="R550" s="98"/>
      <c r="S550" s="98"/>
      <c r="T550" s="98"/>
    </row>
    <row r="551" spans="2:20">
      <c r="B551" s="98"/>
      <c r="C551" s="98"/>
      <c r="D551" s="98"/>
      <c r="E551" s="98"/>
      <c r="F551" s="98"/>
      <c r="G551" s="98"/>
      <c r="H551" s="98"/>
      <c r="I551" s="98"/>
      <c r="J551" s="98"/>
      <c r="K551" s="98"/>
      <c r="L551" s="98"/>
      <c r="M551" s="98"/>
      <c r="N551" s="98"/>
      <c r="O551" s="98"/>
      <c r="P551" s="98"/>
      <c r="Q551" s="98"/>
      <c r="R551" s="98"/>
      <c r="S551" s="98"/>
      <c r="T551" s="98"/>
    </row>
    <row r="552" spans="2:20">
      <c r="B552" s="98"/>
      <c r="C552" s="98"/>
      <c r="D552" s="98"/>
      <c r="E552" s="98"/>
      <c r="F552" s="98"/>
      <c r="G552" s="98"/>
      <c r="H552" s="98"/>
      <c r="I552" s="98"/>
      <c r="J552" s="98"/>
      <c r="K552" s="98"/>
      <c r="L552" s="98"/>
      <c r="M552" s="98"/>
      <c r="N552" s="98"/>
      <c r="O552" s="98"/>
      <c r="P552" s="98"/>
      <c r="Q552" s="98"/>
      <c r="R552" s="98"/>
      <c r="S552" s="98"/>
      <c r="T552" s="98"/>
    </row>
    <row r="553" spans="2:20">
      <c r="B553" s="98"/>
      <c r="C553" s="98"/>
      <c r="D553" s="98"/>
      <c r="E553" s="98"/>
      <c r="F553" s="98"/>
      <c r="G553" s="98"/>
      <c r="H553" s="98"/>
      <c r="I553" s="98"/>
      <c r="J553" s="98"/>
      <c r="K553" s="98"/>
      <c r="L553" s="98"/>
      <c r="M553" s="98"/>
      <c r="N553" s="98"/>
      <c r="O553" s="98"/>
      <c r="P553" s="98"/>
      <c r="Q553" s="98"/>
      <c r="R553" s="98"/>
      <c r="S553" s="98"/>
      <c r="T553" s="98"/>
    </row>
    <row r="554" spans="2:20">
      <c r="B554" s="98"/>
      <c r="C554" s="98"/>
      <c r="D554" s="98"/>
      <c r="E554" s="98"/>
      <c r="F554" s="98"/>
      <c r="G554" s="98"/>
      <c r="H554" s="98"/>
      <c r="I554" s="98"/>
      <c r="J554" s="98"/>
      <c r="K554" s="98"/>
      <c r="L554" s="98"/>
      <c r="M554" s="98"/>
      <c r="N554" s="98"/>
      <c r="O554" s="98"/>
      <c r="P554" s="98"/>
      <c r="Q554" s="98"/>
      <c r="R554" s="98"/>
      <c r="S554" s="98"/>
      <c r="T554" s="98"/>
    </row>
    <row r="555" spans="2:20">
      <c r="B555" s="98"/>
      <c r="C555" s="98"/>
      <c r="D555" s="98"/>
      <c r="E555" s="98"/>
      <c r="F555" s="98"/>
      <c r="G555" s="98"/>
      <c r="H555" s="98"/>
      <c r="I555" s="98"/>
      <c r="J555" s="98"/>
      <c r="K555" s="98"/>
      <c r="L555" s="98"/>
      <c r="M555" s="98"/>
      <c r="N555" s="98"/>
      <c r="O555" s="98"/>
      <c r="P555" s="98"/>
      <c r="Q555" s="98"/>
      <c r="R555" s="98"/>
      <c r="S555" s="98"/>
      <c r="T555" s="98"/>
    </row>
    <row r="556" spans="2:20">
      <c r="B556" s="98"/>
      <c r="C556" s="98"/>
      <c r="D556" s="98"/>
      <c r="E556" s="98"/>
      <c r="F556" s="98"/>
      <c r="G556" s="98"/>
      <c r="H556" s="98"/>
      <c r="I556" s="98"/>
      <c r="J556" s="98"/>
      <c r="K556" s="98"/>
      <c r="L556" s="98"/>
      <c r="M556" s="98"/>
      <c r="N556" s="98"/>
      <c r="O556" s="98"/>
      <c r="P556" s="98"/>
      <c r="Q556" s="98"/>
      <c r="R556" s="98"/>
      <c r="S556" s="98"/>
      <c r="T556" s="98"/>
    </row>
    <row r="557" spans="2:20">
      <c r="B557" s="98"/>
      <c r="C557" s="98"/>
      <c r="D557" s="98"/>
      <c r="E557" s="98"/>
      <c r="F557" s="98"/>
      <c r="G557" s="98"/>
      <c r="H557" s="98"/>
      <c r="I557" s="98"/>
      <c r="J557" s="98"/>
      <c r="K557" s="98"/>
      <c r="L557" s="98"/>
      <c r="M557" s="98"/>
      <c r="N557" s="98"/>
      <c r="O557" s="98"/>
      <c r="P557" s="98"/>
      <c r="Q557" s="98"/>
      <c r="R557" s="98"/>
      <c r="S557" s="98"/>
      <c r="T557" s="98"/>
    </row>
    <row r="558" spans="2:20">
      <c r="B558" s="98"/>
      <c r="C558" s="98"/>
      <c r="D558" s="98"/>
      <c r="E558" s="98"/>
      <c r="F558" s="98"/>
      <c r="G558" s="98"/>
      <c r="H558" s="98"/>
      <c r="I558" s="98"/>
      <c r="J558" s="98"/>
      <c r="K558" s="98"/>
      <c r="L558" s="98"/>
      <c r="M558" s="98"/>
      <c r="N558" s="98"/>
      <c r="O558" s="98"/>
      <c r="P558" s="98"/>
      <c r="Q558" s="98"/>
      <c r="R558" s="98"/>
      <c r="S558" s="98"/>
      <c r="T558" s="98"/>
    </row>
    <row r="559" spans="2:20">
      <c r="B559" s="98"/>
      <c r="C559" s="98"/>
      <c r="D559" s="98"/>
      <c r="E559" s="98"/>
      <c r="F559" s="98"/>
      <c r="G559" s="98"/>
      <c r="H559" s="98"/>
      <c r="I559" s="98"/>
      <c r="J559" s="98"/>
      <c r="K559" s="98"/>
      <c r="L559" s="98"/>
      <c r="M559" s="98"/>
      <c r="N559" s="98"/>
      <c r="O559" s="98"/>
      <c r="P559" s="98"/>
      <c r="Q559" s="98"/>
      <c r="R559" s="98"/>
      <c r="S559" s="98"/>
      <c r="T559" s="98"/>
    </row>
    <row r="560" spans="2:20">
      <c r="B560" s="98"/>
      <c r="C560" s="98"/>
      <c r="D560" s="98"/>
      <c r="E560" s="98"/>
      <c r="F560" s="98"/>
      <c r="G560" s="98"/>
      <c r="H560" s="98"/>
      <c r="I560" s="98"/>
      <c r="J560" s="98"/>
      <c r="K560" s="98"/>
      <c r="L560" s="98"/>
      <c r="M560" s="98"/>
      <c r="N560" s="98"/>
      <c r="O560" s="98"/>
      <c r="P560" s="98"/>
      <c r="Q560" s="98"/>
      <c r="R560" s="98"/>
      <c r="S560" s="98"/>
      <c r="T560" s="98"/>
    </row>
    <row r="561" spans="2:20">
      <c r="B561" s="98"/>
      <c r="C561" s="98"/>
      <c r="D561" s="98"/>
      <c r="E561" s="98"/>
      <c r="F561" s="98"/>
      <c r="G561" s="98"/>
      <c r="H561" s="98"/>
      <c r="I561" s="98"/>
      <c r="J561" s="98"/>
      <c r="K561" s="98"/>
      <c r="L561" s="98"/>
      <c r="M561" s="98"/>
      <c r="N561" s="98"/>
      <c r="O561" s="98"/>
      <c r="P561" s="98"/>
      <c r="Q561" s="98"/>
      <c r="R561" s="98"/>
      <c r="S561" s="98"/>
      <c r="T561" s="98"/>
    </row>
    <row r="562" spans="2:20">
      <c r="B562" s="98"/>
      <c r="C562" s="98"/>
      <c r="D562" s="98"/>
      <c r="E562" s="98"/>
      <c r="F562" s="98"/>
      <c r="G562" s="98"/>
      <c r="H562" s="98"/>
      <c r="I562" s="98"/>
      <c r="J562" s="98"/>
      <c r="K562" s="98"/>
      <c r="L562" s="98"/>
      <c r="M562" s="98"/>
      <c r="N562" s="98"/>
      <c r="O562" s="98"/>
      <c r="P562" s="98"/>
      <c r="Q562" s="98"/>
      <c r="R562" s="98"/>
      <c r="S562" s="98"/>
      <c r="T562" s="98"/>
    </row>
    <row r="563" spans="2:20">
      <c r="B563" s="98"/>
      <c r="C563" s="98"/>
      <c r="D563" s="98"/>
      <c r="E563" s="98"/>
      <c r="F563" s="98"/>
      <c r="G563" s="98"/>
      <c r="H563" s="98"/>
      <c r="I563" s="98"/>
      <c r="J563" s="98"/>
      <c r="K563" s="98"/>
      <c r="L563" s="98"/>
      <c r="M563" s="98"/>
      <c r="N563" s="98"/>
      <c r="O563" s="98"/>
      <c r="P563" s="98"/>
      <c r="Q563" s="98"/>
      <c r="R563" s="98"/>
      <c r="S563" s="98"/>
      <c r="T563" s="98"/>
    </row>
    <row r="564" spans="2:20">
      <c r="B564" s="98"/>
      <c r="C564" s="98"/>
      <c r="D564" s="98"/>
      <c r="E564" s="98"/>
      <c r="F564" s="98"/>
      <c r="G564" s="98"/>
      <c r="H564" s="98"/>
      <c r="I564" s="98"/>
      <c r="J564" s="98"/>
      <c r="K564" s="98"/>
      <c r="L564" s="98"/>
      <c r="M564" s="98"/>
      <c r="N564" s="98"/>
      <c r="O564" s="98"/>
      <c r="P564" s="98"/>
      <c r="Q564" s="98"/>
      <c r="R564" s="98"/>
      <c r="S564" s="98"/>
      <c r="T564" s="98"/>
    </row>
    <row r="565" spans="2:20">
      <c r="B565" s="98"/>
      <c r="C565" s="98"/>
      <c r="D565" s="98"/>
      <c r="E565" s="98"/>
      <c r="F565" s="98"/>
      <c r="G565" s="98"/>
      <c r="H565" s="98"/>
      <c r="I565" s="98"/>
      <c r="J565" s="98"/>
      <c r="K565" s="98"/>
      <c r="L565" s="98"/>
      <c r="M565" s="98"/>
      <c r="N565" s="98"/>
      <c r="O565" s="98"/>
      <c r="P565" s="98"/>
      <c r="Q565" s="98"/>
      <c r="R565" s="98"/>
      <c r="S565" s="98"/>
      <c r="T565" s="98"/>
    </row>
    <row r="566" spans="2:20">
      <c r="B566" s="98"/>
      <c r="C566" s="98"/>
      <c r="D566" s="98"/>
      <c r="E566" s="98"/>
      <c r="F566" s="98"/>
      <c r="G566" s="98"/>
      <c r="H566" s="98"/>
      <c r="I566" s="98"/>
      <c r="J566" s="98"/>
      <c r="K566" s="98"/>
      <c r="L566" s="98"/>
      <c r="M566" s="98"/>
      <c r="N566" s="98"/>
      <c r="O566" s="98"/>
      <c r="P566" s="98"/>
      <c r="Q566" s="98"/>
      <c r="R566" s="98"/>
      <c r="S566" s="98"/>
      <c r="T566" s="98"/>
    </row>
    <row r="567" spans="2:20">
      <c r="B567" s="98"/>
      <c r="C567" s="98"/>
      <c r="D567" s="98"/>
      <c r="E567" s="98"/>
      <c r="F567" s="98"/>
      <c r="G567" s="98"/>
      <c r="H567" s="98"/>
      <c r="I567" s="98"/>
      <c r="J567" s="98"/>
      <c r="K567" s="98"/>
      <c r="L567" s="98"/>
      <c r="M567" s="98"/>
      <c r="N567" s="98"/>
      <c r="O567" s="98"/>
      <c r="P567" s="98"/>
      <c r="Q567" s="98"/>
      <c r="R567" s="98"/>
      <c r="S567" s="98"/>
      <c r="T567" s="98"/>
    </row>
    <row r="568" spans="2:20">
      <c r="B568" s="98"/>
      <c r="C568" s="98"/>
      <c r="D568" s="98"/>
      <c r="E568" s="98"/>
      <c r="F568" s="98"/>
      <c r="G568" s="98"/>
      <c r="H568" s="98"/>
      <c r="I568" s="98"/>
      <c r="J568" s="98"/>
      <c r="K568" s="98"/>
      <c r="L568" s="98"/>
      <c r="M568" s="98"/>
      <c r="N568" s="98"/>
      <c r="O568" s="98"/>
      <c r="P568" s="98"/>
      <c r="Q568" s="98"/>
      <c r="R568" s="98"/>
      <c r="S568" s="98"/>
      <c r="T568" s="98"/>
    </row>
    <row r="569" spans="2:20">
      <c r="B569" s="98"/>
      <c r="C569" s="98"/>
      <c r="D569" s="98"/>
      <c r="E569" s="98"/>
      <c r="F569" s="98"/>
      <c r="G569" s="98"/>
      <c r="H569" s="98"/>
      <c r="I569" s="98"/>
      <c r="J569" s="98"/>
      <c r="K569" s="98"/>
      <c r="L569" s="98"/>
      <c r="M569" s="98"/>
      <c r="N569" s="98"/>
      <c r="O569" s="98"/>
      <c r="P569" s="98"/>
      <c r="Q569" s="98"/>
      <c r="R569" s="98"/>
      <c r="S569" s="98"/>
      <c r="T569" s="98"/>
    </row>
    <row r="570" spans="2:20">
      <c r="B570" s="98"/>
      <c r="C570" s="98"/>
      <c r="D570" s="98"/>
      <c r="E570" s="98"/>
      <c r="F570" s="98"/>
      <c r="G570" s="98"/>
      <c r="H570" s="98"/>
      <c r="I570" s="98"/>
      <c r="J570" s="98"/>
      <c r="K570" s="98"/>
      <c r="L570" s="98"/>
      <c r="M570" s="98"/>
      <c r="N570" s="98"/>
      <c r="O570" s="98"/>
      <c r="P570" s="98"/>
      <c r="Q570" s="98"/>
      <c r="R570" s="98"/>
      <c r="S570" s="98"/>
      <c r="T570" s="98"/>
    </row>
    <row r="571" spans="2:20">
      <c r="B571" s="98"/>
      <c r="C571" s="98"/>
      <c r="D571" s="98"/>
      <c r="E571" s="98"/>
      <c r="F571" s="98"/>
      <c r="G571" s="98"/>
      <c r="H571" s="98"/>
      <c r="I571" s="98"/>
      <c r="J571" s="98"/>
      <c r="K571" s="98"/>
      <c r="L571" s="98"/>
      <c r="M571" s="98"/>
      <c r="N571" s="98"/>
      <c r="O571" s="98"/>
      <c r="P571" s="98"/>
      <c r="Q571" s="98"/>
      <c r="R571" s="98"/>
      <c r="S571" s="98"/>
      <c r="T571" s="98"/>
    </row>
    <row r="572" spans="2:20">
      <c r="B572" s="98"/>
      <c r="C572" s="98"/>
      <c r="D572" s="98"/>
      <c r="E572" s="98"/>
      <c r="F572" s="98"/>
      <c r="G572" s="98"/>
      <c r="H572" s="98"/>
      <c r="I572" s="98"/>
      <c r="J572" s="98"/>
      <c r="K572" s="98"/>
      <c r="L572" s="98"/>
      <c r="M572" s="98"/>
      <c r="N572" s="98"/>
      <c r="O572" s="98"/>
      <c r="P572" s="98"/>
      <c r="Q572" s="98"/>
      <c r="R572" s="98"/>
      <c r="S572" s="98"/>
      <c r="T572" s="98"/>
    </row>
    <row r="573" spans="2:20">
      <c r="B573" s="98"/>
      <c r="C573" s="98"/>
      <c r="D573" s="98"/>
      <c r="E573" s="98"/>
      <c r="F573" s="98"/>
      <c r="G573" s="98"/>
      <c r="H573" s="98"/>
      <c r="I573" s="98"/>
      <c r="J573" s="98"/>
      <c r="K573" s="98"/>
      <c r="L573" s="98"/>
      <c r="M573" s="98"/>
      <c r="N573" s="98"/>
      <c r="O573" s="98"/>
      <c r="P573" s="98"/>
      <c r="Q573" s="98"/>
      <c r="R573" s="98"/>
      <c r="S573" s="98"/>
      <c r="T573" s="98"/>
    </row>
    <row r="574" spans="2:20">
      <c r="B574" s="98"/>
      <c r="C574" s="98"/>
      <c r="D574" s="98"/>
      <c r="E574" s="98"/>
      <c r="F574" s="98"/>
      <c r="G574" s="98"/>
      <c r="H574" s="98"/>
      <c r="I574" s="98"/>
      <c r="J574" s="98"/>
      <c r="K574" s="98"/>
      <c r="L574" s="98"/>
      <c r="M574" s="98"/>
      <c r="N574" s="98"/>
      <c r="O574" s="98"/>
      <c r="P574" s="98"/>
      <c r="Q574" s="98"/>
      <c r="R574" s="98"/>
      <c r="S574" s="98"/>
      <c r="T574" s="98"/>
    </row>
    <row r="575" spans="2:20">
      <c r="B575" s="98"/>
      <c r="C575" s="98"/>
      <c r="D575" s="98"/>
      <c r="E575" s="98"/>
      <c r="F575" s="98"/>
      <c r="G575" s="98"/>
      <c r="H575" s="98"/>
      <c r="I575" s="98"/>
      <c r="J575" s="98"/>
      <c r="K575" s="98"/>
      <c r="L575" s="98"/>
      <c r="M575" s="98"/>
      <c r="N575" s="98"/>
      <c r="O575" s="98"/>
      <c r="P575" s="98"/>
      <c r="Q575" s="98"/>
      <c r="R575" s="98"/>
      <c r="S575" s="98"/>
      <c r="T575" s="98"/>
    </row>
    <row r="576" spans="2:20">
      <c r="B576" s="98"/>
      <c r="C576" s="98"/>
      <c r="D576" s="98"/>
      <c r="E576" s="98"/>
      <c r="F576" s="98"/>
      <c r="G576" s="98"/>
      <c r="H576" s="98"/>
      <c r="I576" s="98"/>
      <c r="J576" s="98"/>
      <c r="K576" s="98"/>
      <c r="L576" s="98"/>
      <c r="M576" s="98"/>
      <c r="N576" s="98"/>
      <c r="O576" s="98"/>
      <c r="P576" s="98"/>
      <c r="Q576" s="98"/>
      <c r="R576" s="98"/>
      <c r="S576" s="98"/>
      <c r="T576" s="98"/>
    </row>
    <row r="577" spans="2:20">
      <c r="B577" s="98"/>
      <c r="C577" s="98"/>
      <c r="D577" s="98"/>
      <c r="E577" s="98"/>
      <c r="F577" s="98"/>
      <c r="G577" s="98"/>
      <c r="H577" s="98"/>
      <c r="I577" s="98"/>
      <c r="J577" s="98"/>
      <c r="K577" s="98"/>
      <c r="L577" s="98"/>
      <c r="M577" s="98"/>
      <c r="N577" s="98"/>
      <c r="O577" s="98"/>
      <c r="P577" s="98"/>
      <c r="Q577" s="98"/>
      <c r="R577" s="98"/>
      <c r="S577" s="98"/>
      <c r="T577" s="98"/>
    </row>
    <row r="578" spans="2:20">
      <c r="B578" s="98"/>
      <c r="C578" s="98"/>
      <c r="D578" s="98"/>
      <c r="E578" s="98"/>
      <c r="F578" s="98"/>
      <c r="G578" s="98"/>
      <c r="H578" s="98"/>
      <c r="I578" s="98"/>
      <c r="J578" s="98"/>
      <c r="K578" s="98"/>
      <c r="L578" s="98"/>
      <c r="M578" s="98"/>
      <c r="N578" s="98"/>
      <c r="O578" s="98"/>
      <c r="P578" s="98"/>
      <c r="Q578" s="98"/>
      <c r="R578" s="98"/>
      <c r="S578" s="98"/>
      <c r="T578" s="98"/>
    </row>
    <row r="579" spans="2:20">
      <c r="B579" s="98"/>
      <c r="C579" s="98"/>
      <c r="D579" s="98"/>
      <c r="E579" s="98"/>
      <c r="F579" s="98"/>
      <c r="G579" s="98"/>
      <c r="H579" s="98"/>
      <c r="I579" s="98"/>
      <c r="J579" s="98"/>
      <c r="K579" s="98"/>
      <c r="L579" s="98"/>
      <c r="M579" s="98"/>
      <c r="N579" s="98"/>
      <c r="O579" s="98"/>
      <c r="P579" s="98"/>
      <c r="Q579" s="98"/>
      <c r="R579" s="98"/>
      <c r="S579" s="98"/>
      <c r="T579" s="98"/>
    </row>
    <row r="580" spans="2:20">
      <c r="B580" s="98"/>
      <c r="C580" s="98"/>
      <c r="D580" s="98"/>
      <c r="E580" s="98"/>
      <c r="F580" s="98"/>
      <c r="G580" s="98"/>
      <c r="H580" s="98"/>
      <c r="I580" s="98"/>
      <c r="J580" s="98"/>
      <c r="K580" s="98"/>
      <c r="L580" s="98"/>
      <c r="M580" s="98"/>
      <c r="N580" s="98"/>
      <c r="O580" s="98"/>
      <c r="P580" s="98"/>
      <c r="Q580" s="98"/>
      <c r="R580" s="98"/>
      <c r="S580" s="98"/>
      <c r="T580" s="98"/>
    </row>
    <row r="581" spans="2:20">
      <c r="B581" s="98"/>
      <c r="C581" s="98"/>
      <c r="D581" s="98"/>
      <c r="E581" s="98"/>
      <c r="F581" s="98"/>
      <c r="G581" s="98"/>
      <c r="H581" s="98"/>
      <c r="I581" s="98"/>
      <c r="J581" s="98"/>
      <c r="K581" s="98"/>
      <c r="L581" s="98"/>
      <c r="M581" s="98"/>
      <c r="N581" s="98"/>
      <c r="O581" s="98"/>
      <c r="P581" s="98"/>
      <c r="Q581" s="98"/>
      <c r="R581" s="98"/>
      <c r="S581" s="98"/>
      <c r="T581" s="98"/>
    </row>
    <row r="582" spans="2:20">
      <c r="B582" s="98"/>
      <c r="C582" s="98"/>
      <c r="D582" s="98"/>
      <c r="E582" s="98"/>
      <c r="F582" s="98"/>
      <c r="G582" s="98"/>
      <c r="H582" s="98"/>
      <c r="I582" s="98"/>
      <c r="J582" s="98"/>
      <c r="K582" s="98"/>
      <c r="L582" s="98"/>
      <c r="M582" s="98"/>
      <c r="N582" s="98"/>
      <c r="O582" s="98"/>
      <c r="P582" s="98"/>
      <c r="Q582" s="98"/>
      <c r="R582" s="98"/>
      <c r="S582" s="98"/>
      <c r="T582" s="98"/>
    </row>
    <row r="583" spans="2:20">
      <c r="B583" s="98"/>
      <c r="C583" s="98"/>
      <c r="D583" s="98"/>
      <c r="E583" s="98"/>
      <c r="F583" s="98"/>
      <c r="G583" s="98"/>
      <c r="H583" s="98"/>
      <c r="I583" s="98"/>
      <c r="J583" s="98"/>
      <c r="K583" s="98"/>
      <c r="L583" s="98"/>
      <c r="M583" s="98"/>
      <c r="N583" s="98"/>
      <c r="O583" s="98"/>
      <c r="P583" s="98"/>
      <c r="Q583" s="98"/>
      <c r="R583" s="98"/>
      <c r="S583" s="98"/>
      <c r="T583" s="98"/>
    </row>
    <row r="584" spans="2:20">
      <c r="B584" s="98"/>
      <c r="C584" s="98"/>
      <c r="D584" s="98"/>
      <c r="E584" s="98"/>
      <c r="F584" s="98"/>
      <c r="G584" s="98"/>
      <c r="H584" s="98"/>
      <c r="I584" s="98"/>
      <c r="J584" s="98"/>
      <c r="K584" s="98"/>
      <c r="L584" s="98"/>
      <c r="M584" s="98"/>
      <c r="N584" s="98"/>
      <c r="O584" s="98"/>
      <c r="P584" s="98"/>
      <c r="Q584" s="98"/>
      <c r="R584" s="98"/>
      <c r="S584" s="98"/>
      <c r="T584" s="98"/>
    </row>
    <row r="585" spans="2:20">
      <c r="B585" s="98"/>
      <c r="C585" s="98"/>
      <c r="D585" s="98"/>
      <c r="E585" s="98"/>
      <c r="F585" s="98"/>
      <c r="G585" s="98"/>
      <c r="H585" s="98"/>
      <c r="I585" s="98"/>
      <c r="J585" s="98"/>
      <c r="K585" s="98"/>
      <c r="L585" s="98"/>
      <c r="M585" s="98"/>
      <c r="N585" s="98"/>
      <c r="O585" s="98"/>
      <c r="P585" s="98"/>
      <c r="Q585" s="98"/>
      <c r="R585" s="98"/>
      <c r="S585" s="98"/>
      <c r="T585" s="98"/>
    </row>
    <row r="586" spans="2:20">
      <c r="B586" s="98"/>
      <c r="C586" s="98"/>
      <c r="D586" s="98"/>
      <c r="E586" s="98"/>
      <c r="F586" s="98"/>
      <c r="G586" s="98"/>
      <c r="H586" s="98"/>
      <c r="I586" s="98"/>
      <c r="J586" s="98"/>
      <c r="K586" s="98"/>
      <c r="L586" s="98"/>
      <c r="M586" s="98"/>
      <c r="N586" s="98"/>
      <c r="O586" s="98"/>
      <c r="P586" s="98"/>
      <c r="Q586" s="98"/>
      <c r="R586" s="98"/>
      <c r="S586" s="98"/>
      <c r="T586" s="98"/>
    </row>
    <row r="587" spans="2:20">
      <c r="B587" s="98"/>
      <c r="C587" s="98"/>
      <c r="D587" s="98"/>
      <c r="E587" s="98"/>
      <c r="F587" s="98"/>
      <c r="G587" s="98"/>
      <c r="H587" s="98"/>
      <c r="I587" s="98"/>
      <c r="J587" s="98"/>
      <c r="K587" s="98"/>
      <c r="L587" s="98"/>
      <c r="M587" s="98"/>
      <c r="N587" s="98"/>
      <c r="O587" s="98"/>
      <c r="P587" s="98"/>
      <c r="Q587" s="98"/>
      <c r="R587" s="98"/>
      <c r="S587" s="98"/>
      <c r="T587" s="98"/>
    </row>
    <row r="588" spans="2:20">
      <c r="B588" s="98"/>
      <c r="C588" s="98"/>
      <c r="D588" s="98"/>
      <c r="E588" s="98"/>
      <c r="F588" s="98"/>
      <c r="G588" s="98"/>
      <c r="H588" s="98"/>
      <c r="I588" s="98"/>
      <c r="J588" s="98"/>
      <c r="K588" s="98"/>
      <c r="L588" s="98"/>
      <c r="M588" s="98"/>
      <c r="N588" s="98"/>
      <c r="O588" s="98"/>
      <c r="P588" s="98"/>
      <c r="Q588" s="98"/>
      <c r="R588" s="98"/>
      <c r="S588" s="98"/>
      <c r="T588" s="98"/>
    </row>
    <row r="589" spans="2:20">
      <c r="B589" s="98"/>
      <c r="C589" s="98"/>
      <c r="D589" s="98"/>
      <c r="E589" s="98"/>
      <c r="F589" s="98"/>
      <c r="G589" s="98"/>
      <c r="H589" s="98"/>
      <c r="I589" s="98"/>
      <c r="J589" s="98"/>
      <c r="K589" s="98"/>
      <c r="L589" s="98"/>
      <c r="M589" s="98"/>
      <c r="N589" s="98"/>
      <c r="O589" s="98"/>
      <c r="P589" s="98"/>
      <c r="Q589" s="98"/>
      <c r="R589" s="98"/>
      <c r="S589" s="98"/>
      <c r="T589" s="98"/>
    </row>
    <row r="590" spans="2:20">
      <c r="B590" s="98"/>
      <c r="C590" s="98"/>
      <c r="D590" s="98"/>
      <c r="E590" s="98"/>
      <c r="F590" s="98"/>
      <c r="G590" s="98"/>
      <c r="H590" s="98"/>
      <c r="I590" s="98"/>
      <c r="J590" s="98"/>
      <c r="K590" s="98"/>
      <c r="L590" s="98"/>
      <c r="M590" s="98"/>
      <c r="N590" s="98"/>
      <c r="O590" s="98"/>
      <c r="P590" s="98"/>
      <c r="Q590" s="98"/>
      <c r="R590" s="98"/>
      <c r="S590" s="98"/>
      <c r="T590" s="98"/>
    </row>
    <row r="591" spans="2:20">
      <c r="B591" s="98"/>
      <c r="C591" s="98"/>
      <c r="D591" s="98"/>
      <c r="E591" s="98"/>
      <c r="F591" s="98"/>
      <c r="G591" s="98"/>
      <c r="H591" s="98"/>
      <c r="I591" s="98"/>
      <c r="J591" s="98"/>
      <c r="K591" s="98"/>
      <c r="L591" s="98"/>
      <c r="M591" s="98"/>
      <c r="N591" s="98"/>
      <c r="O591" s="98"/>
      <c r="P591" s="98"/>
      <c r="Q591" s="98"/>
      <c r="R591" s="98"/>
      <c r="S591" s="98"/>
      <c r="T591" s="98"/>
    </row>
    <row r="592" spans="2:20">
      <c r="B592" s="98"/>
      <c r="C592" s="98"/>
      <c r="D592" s="98"/>
      <c r="E592" s="98"/>
      <c r="F592" s="98"/>
      <c r="G592" s="98"/>
      <c r="H592" s="98"/>
      <c r="I592" s="98"/>
      <c r="J592" s="98"/>
      <c r="K592" s="98"/>
      <c r="L592" s="98"/>
      <c r="M592" s="98"/>
      <c r="N592" s="98"/>
      <c r="O592" s="98"/>
      <c r="P592" s="98"/>
      <c r="Q592" s="98"/>
      <c r="R592" s="98"/>
      <c r="S592" s="98"/>
      <c r="T592" s="98"/>
    </row>
    <row r="593" spans="2:20">
      <c r="B593" s="98"/>
      <c r="C593" s="98"/>
      <c r="D593" s="98"/>
      <c r="E593" s="98"/>
      <c r="F593" s="98"/>
      <c r="G593" s="98"/>
      <c r="H593" s="98"/>
      <c r="I593" s="98"/>
      <c r="J593" s="98"/>
      <c r="K593" s="98"/>
      <c r="L593" s="98"/>
      <c r="M593" s="98"/>
      <c r="N593" s="98"/>
      <c r="O593" s="98"/>
      <c r="P593" s="98"/>
      <c r="Q593" s="98"/>
      <c r="R593" s="98"/>
      <c r="S593" s="98"/>
      <c r="T593" s="98"/>
    </row>
    <row r="594" spans="2:20">
      <c r="B594" s="98"/>
      <c r="C594" s="98"/>
      <c r="D594" s="98"/>
      <c r="E594" s="98"/>
      <c r="F594" s="98"/>
      <c r="G594" s="98"/>
      <c r="H594" s="98"/>
      <c r="I594" s="98"/>
      <c r="J594" s="98"/>
      <c r="K594" s="98"/>
      <c r="L594" s="98"/>
      <c r="M594" s="98"/>
      <c r="N594" s="98"/>
      <c r="O594" s="98"/>
      <c r="P594" s="98"/>
      <c r="Q594" s="98"/>
      <c r="R594" s="98"/>
      <c r="S594" s="98"/>
      <c r="T594" s="98"/>
    </row>
    <row r="595" spans="2:20">
      <c r="B595" s="98"/>
      <c r="C595" s="98"/>
      <c r="D595" s="98"/>
      <c r="E595" s="98"/>
      <c r="F595" s="98"/>
      <c r="G595" s="98"/>
      <c r="H595" s="98"/>
      <c r="I595" s="98"/>
      <c r="J595" s="98"/>
      <c r="K595" s="98"/>
      <c r="L595" s="98"/>
      <c r="M595" s="98"/>
      <c r="N595" s="98"/>
      <c r="O595" s="98"/>
      <c r="P595" s="98"/>
      <c r="Q595" s="98"/>
      <c r="R595" s="98"/>
      <c r="S595" s="98"/>
      <c r="T595" s="98"/>
    </row>
    <row r="596" spans="2:20">
      <c r="B596" s="98"/>
      <c r="C596" s="98"/>
      <c r="D596" s="98"/>
      <c r="E596" s="98"/>
      <c r="F596" s="98"/>
      <c r="G596" s="98"/>
      <c r="H596" s="98"/>
      <c r="I596" s="98"/>
      <c r="J596" s="98"/>
      <c r="K596" s="98"/>
      <c r="L596" s="98"/>
      <c r="M596" s="98"/>
      <c r="N596" s="98"/>
      <c r="O596" s="98"/>
      <c r="P596" s="98"/>
      <c r="Q596" s="98"/>
      <c r="R596" s="98"/>
      <c r="S596" s="98"/>
      <c r="T596" s="98"/>
    </row>
    <row r="597" spans="2:20">
      <c r="B597" s="98"/>
      <c r="C597" s="98"/>
      <c r="D597" s="98"/>
      <c r="E597" s="98"/>
      <c r="F597" s="98"/>
      <c r="G597" s="98"/>
      <c r="H597" s="98"/>
      <c r="I597" s="98"/>
      <c r="J597" s="98"/>
      <c r="K597" s="98"/>
      <c r="L597" s="98"/>
      <c r="M597" s="98"/>
      <c r="N597" s="98"/>
      <c r="O597" s="98"/>
      <c r="P597" s="98"/>
      <c r="Q597" s="98"/>
      <c r="R597" s="98"/>
      <c r="S597" s="98"/>
      <c r="T597" s="98"/>
    </row>
    <row r="598" spans="2:20">
      <c r="B598" s="98"/>
      <c r="C598" s="98"/>
      <c r="D598" s="98"/>
      <c r="E598" s="98"/>
      <c r="F598" s="98"/>
      <c r="G598" s="98"/>
      <c r="H598" s="98"/>
      <c r="I598" s="98"/>
      <c r="J598" s="98"/>
      <c r="K598" s="98"/>
      <c r="L598" s="98"/>
      <c r="M598" s="98"/>
      <c r="N598" s="98"/>
      <c r="O598" s="98"/>
      <c r="P598" s="98"/>
      <c r="Q598" s="98"/>
      <c r="R598" s="98"/>
      <c r="S598" s="98"/>
      <c r="T598" s="98"/>
    </row>
    <row r="599" spans="2:20">
      <c r="B599" s="98"/>
      <c r="C599" s="98"/>
      <c r="D599" s="98"/>
      <c r="E599" s="98"/>
      <c r="F599" s="98"/>
      <c r="G599" s="98"/>
      <c r="H599" s="98"/>
      <c r="I599" s="98"/>
      <c r="J599" s="98"/>
      <c r="K599" s="98"/>
      <c r="L599" s="98"/>
      <c r="M599" s="98"/>
      <c r="N599" s="98"/>
      <c r="O599" s="98"/>
      <c r="P599" s="98"/>
      <c r="Q599" s="98"/>
      <c r="R599" s="98"/>
      <c r="S599" s="98"/>
      <c r="T599" s="98"/>
    </row>
    <row r="600" spans="2:20">
      <c r="B600" s="98"/>
      <c r="C600" s="98"/>
      <c r="D600" s="98"/>
      <c r="E600" s="98"/>
      <c r="F600" s="98"/>
      <c r="G600" s="98"/>
      <c r="H600" s="98"/>
      <c r="I600" s="98"/>
      <c r="J600" s="98"/>
      <c r="K600" s="98"/>
      <c r="L600" s="98"/>
      <c r="M600" s="98"/>
      <c r="N600" s="98"/>
      <c r="O600" s="98"/>
      <c r="P600" s="98"/>
      <c r="Q600" s="98"/>
      <c r="R600" s="98"/>
      <c r="S600" s="98"/>
      <c r="T600" s="98"/>
    </row>
    <row r="601" spans="2:20">
      <c r="B601" s="98"/>
      <c r="C601" s="98"/>
      <c r="D601" s="98"/>
      <c r="E601" s="98"/>
      <c r="F601" s="98"/>
      <c r="G601" s="98"/>
      <c r="H601" s="98"/>
      <c r="I601" s="98"/>
      <c r="J601" s="98"/>
      <c r="K601" s="98"/>
      <c r="L601" s="98"/>
      <c r="M601" s="98"/>
      <c r="N601" s="98"/>
      <c r="O601" s="98"/>
      <c r="P601" s="98"/>
      <c r="Q601" s="98"/>
      <c r="R601" s="98"/>
      <c r="S601" s="98"/>
      <c r="T601" s="98"/>
    </row>
    <row r="602" spans="2:20">
      <c r="B602" s="98"/>
      <c r="C602" s="98"/>
      <c r="D602" s="98"/>
      <c r="E602" s="98"/>
      <c r="F602" s="98"/>
      <c r="G602" s="98"/>
      <c r="H602" s="98"/>
      <c r="I602" s="98"/>
      <c r="J602" s="98"/>
      <c r="K602" s="98"/>
      <c r="L602" s="98"/>
      <c r="M602" s="98"/>
      <c r="N602" s="98"/>
      <c r="O602" s="98"/>
      <c r="P602" s="98"/>
      <c r="Q602" s="98"/>
      <c r="R602" s="98"/>
      <c r="S602" s="98"/>
      <c r="T602" s="98"/>
    </row>
    <row r="603" spans="2:20">
      <c r="B603" s="98"/>
      <c r="C603" s="98"/>
      <c r="D603" s="98"/>
      <c r="E603" s="98"/>
      <c r="F603" s="98"/>
      <c r="G603" s="98"/>
      <c r="H603" s="98"/>
      <c r="I603" s="98"/>
      <c r="J603" s="98"/>
      <c r="K603" s="98"/>
      <c r="L603" s="98"/>
      <c r="M603" s="98"/>
      <c r="N603" s="98"/>
      <c r="O603" s="98"/>
      <c r="P603" s="98"/>
      <c r="Q603" s="98"/>
      <c r="R603" s="98"/>
      <c r="S603" s="98"/>
      <c r="T603" s="98"/>
    </row>
    <row r="604" spans="2:20">
      <c r="B604" s="98"/>
      <c r="C604" s="98"/>
      <c r="D604" s="98"/>
      <c r="E604" s="98"/>
      <c r="F604" s="98"/>
      <c r="G604" s="98"/>
      <c r="H604" s="98"/>
      <c r="I604" s="98"/>
      <c r="J604" s="98"/>
      <c r="K604" s="98"/>
      <c r="L604" s="98"/>
      <c r="M604" s="98"/>
      <c r="N604" s="98"/>
      <c r="O604" s="98"/>
      <c r="P604" s="98"/>
      <c r="Q604" s="98"/>
      <c r="R604" s="98"/>
      <c r="S604" s="98"/>
      <c r="T604" s="98"/>
    </row>
    <row r="605" spans="2:20">
      <c r="B605" s="98"/>
      <c r="C605" s="98"/>
      <c r="D605" s="98"/>
      <c r="E605" s="98"/>
      <c r="F605" s="98"/>
      <c r="G605" s="98"/>
      <c r="H605" s="98"/>
      <c r="I605" s="98"/>
      <c r="J605" s="98"/>
      <c r="K605" s="98"/>
      <c r="L605" s="98"/>
      <c r="M605" s="98"/>
      <c r="N605" s="98"/>
      <c r="O605" s="98"/>
      <c r="P605" s="98"/>
      <c r="Q605" s="98"/>
      <c r="R605" s="98"/>
      <c r="S605" s="98"/>
      <c r="T605" s="98"/>
    </row>
    <row r="606" spans="2:20">
      <c r="B606" s="98"/>
      <c r="C606" s="98"/>
      <c r="D606" s="98"/>
      <c r="E606" s="98"/>
      <c r="F606" s="98"/>
      <c r="G606" s="98"/>
      <c r="H606" s="98"/>
      <c r="I606" s="98"/>
      <c r="J606" s="98"/>
      <c r="K606" s="98"/>
      <c r="L606" s="98"/>
      <c r="M606" s="98"/>
      <c r="N606" s="98"/>
      <c r="O606" s="98"/>
      <c r="P606" s="98"/>
      <c r="Q606" s="98"/>
      <c r="R606" s="98"/>
      <c r="S606" s="98"/>
      <c r="T606" s="98"/>
    </row>
    <row r="607" spans="2:20">
      <c r="B607" s="98"/>
      <c r="C607" s="98"/>
      <c r="D607" s="98"/>
      <c r="E607" s="98"/>
      <c r="F607" s="98"/>
      <c r="G607" s="98"/>
      <c r="H607" s="98"/>
      <c r="I607" s="98"/>
      <c r="J607" s="98"/>
      <c r="K607" s="98"/>
      <c r="L607" s="98"/>
      <c r="M607" s="98"/>
      <c r="N607" s="98"/>
      <c r="O607" s="98"/>
      <c r="P607" s="98"/>
      <c r="Q607" s="98"/>
      <c r="R607" s="98"/>
      <c r="S607" s="98"/>
      <c r="T607" s="98"/>
    </row>
    <row r="608" spans="2:20">
      <c r="B608" s="98"/>
      <c r="C608" s="98"/>
      <c r="D608" s="98"/>
      <c r="E608" s="98"/>
      <c r="F608" s="98"/>
      <c r="G608" s="98"/>
      <c r="H608" s="98"/>
      <c r="I608" s="98"/>
      <c r="J608" s="98"/>
      <c r="K608" s="98"/>
      <c r="L608" s="98"/>
      <c r="M608" s="98"/>
      <c r="N608" s="98"/>
      <c r="O608" s="98"/>
      <c r="P608" s="98"/>
      <c r="Q608" s="98"/>
      <c r="R608" s="98"/>
      <c r="S608" s="98"/>
      <c r="T608" s="98"/>
    </row>
    <row r="609" spans="2:20">
      <c r="B609" s="98"/>
      <c r="C609" s="98"/>
      <c r="D609" s="98"/>
      <c r="E609" s="98"/>
      <c r="F609" s="98"/>
      <c r="G609" s="98"/>
      <c r="H609" s="98"/>
      <c r="I609" s="98"/>
      <c r="J609" s="98"/>
      <c r="K609" s="98"/>
      <c r="L609" s="98"/>
      <c r="M609" s="98"/>
      <c r="N609" s="98"/>
      <c r="O609" s="98"/>
      <c r="P609" s="98"/>
      <c r="Q609" s="98"/>
      <c r="R609" s="98"/>
      <c r="S609" s="98"/>
      <c r="T609" s="98"/>
    </row>
    <row r="610" spans="2:20">
      <c r="B610" s="98"/>
      <c r="C610" s="98"/>
      <c r="D610" s="98"/>
      <c r="E610" s="98"/>
      <c r="F610" s="98"/>
      <c r="G610" s="98"/>
      <c r="H610" s="98"/>
      <c r="I610" s="98"/>
      <c r="J610" s="98"/>
      <c r="K610" s="98"/>
      <c r="L610" s="98"/>
      <c r="M610" s="98"/>
      <c r="N610" s="98"/>
      <c r="O610" s="98"/>
      <c r="P610" s="98"/>
      <c r="Q610" s="98"/>
      <c r="R610" s="98"/>
      <c r="S610" s="98"/>
      <c r="T610" s="98"/>
    </row>
    <row r="611" spans="2:20">
      <c r="B611" s="98"/>
      <c r="C611" s="98"/>
      <c r="D611" s="98"/>
      <c r="E611" s="98"/>
      <c r="F611" s="98"/>
      <c r="G611" s="98"/>
      <c r="H611" s="98"/>
      <c r="I611" s="98"/>
      <c r="J611" s="98"/>
      <c r="K611" s="98"/>
      <c r="L611" s="98"/>
      <c r="M611" s="98"/>
      <c r="N611" s="98"/>
      <c r="O611" s="98"/>
      <c r="P611" s="98"/>
      <c r="Q611" s="98"/>
      <c r="R611" s="98"/>
      <c r="S611" s="98"/>
      <c r="T611" s="98"/>
    </row>
    <row r="612" spans="2:20">
      <c r="B612" s="98"/>
      <c r="C612" s="98"/>
      <c r="D612" s="98"/>
      <c r="E612" s="98"/>
      <c r="F612" s="98"/>
      <c r="G612" s="98"/>
      <c r="H612" s="98"/>
      <c r="I612" s="98"/>
      <c r="J612" s="98"/>
      <c r="K612" s="98"/>
      <c r="L612" s="98"/>
      <c r="M612" s="98"/>
      <c r="N612" s="98"/>
      <c r="O612" s="98"/>
      <c r="P612" s="98"/>
      <c r="Q612" s="98"/>
      <c r="R612" s="98"/>
      <c r="S612" s="98"/>
      <c r="T612" s="98"/>
    </row>
    <row r="613" spans="2:20">
      <c r="B613" s="98"/>
      <c r="C613" s="98"/>
      <c r="D613" s="98"/>
      <c r="E613" s="98"/>
      <c r="F613" s="98"/>
      <c r="G613" s="98"/>
      <c r="H613" s="98"/>
      <c r="I613" s="98"/>
      <c r="J613" s="98"/>
      <c r="K613" s="98"/>
      <c r="L613" s="98"/>
      <c r="M613" s="98"/>
      <c r="N613" s="98"/>
      <c r="O613" s="98"/>
      <c r="P613" s="98"/>
      <c r="Q613" s="98"/>
      <c r="R613" s="98"/>
      <c r="S613" s="98"/>
      <c r="T613" s="98"/>
    </row>
    <row r="614" spans="2:20">
      <c r="B614" s="98"/>
      <c r="C614" s="98"/>
      <c r="D614" s="98"/>
      <c r="E614" s="98"/>
      <c r="F614" s="98"/>
      <c r="G614" s="98"/>
      <c r="H614" s="98"/>
      <c r="I614" s="98"/>
      <c r="J614" s="98"/>
      <c r="K614" s="98"/>
      <c r="L614" s="98"/>
      <c r="M614" s="98"/>
      <c r="N614" s="98"/>
      <c r="O614" s="98"/>
      <c r="P614" s="98"/>
      <c r="Q614" s="98"/>
      <c r="R614" s="98"/>
      <c r="S614" s="98"/>
      <c r="T614" s="98"/>
    </row>
    <row r="615" spans="2:20">
      <c r="B615" s="98"/>
      <c r="C615" s="98"/>
      <c r="D615" s="98"/>
      <c r="E615" s="98"/>
      <c r="F615" s="98"/>
      <c r="G615" s="98"/>
      <c r="H615" s="98"/>
      <c r="I615" s="98"/>
      <c r="J615" s="98"/>
      <c r="K615" s="98"/>
      <c r="L615" s="98"/>
      <c r="M615" s="98"/>
      <c r="N615" s="98"/>
      <c r="O615" s="98"/>
      <c r="P615" s="98"/>
      <c r="Q615" s="98"/>
      <c r="R615" s="98"/>
      <c r="S615" s="98"/>
      <c r="T615" s="98"/>
    </row>
    <row r="616" spans="2:20">
      <c r="B616" s="98"/>
      <c r="C616" s="98"/>
      <c r="D616" s="98"/>
      <c r="E616" s="98"/>
      <c r="F616" s="98"/>
      <c r="G616" s="98"/>
      <c r="H616" s="98"/>
      <c r="I616" s="98"/>
      <c r="J616" s="98"/>
      <c r="K616" s="98"/>
      <c r="L616" s="98"/>
      <c r="M616" s="98"/>
      <c r="N616" s="98"/>
      <c r="O616" s="98"/>
      <c r="P616" s="98"/>
      <c r="Q616" s="98"/>
      <c r="R616" s="98"/>
      <c r="S616" s="98"/>
      <c r="T616" s="98"/>
    </row>
    <row r="617" spans="2:20">
      <c r="B617" s="98"/>
      <c r="C617" s="98"/>
      <c r="D617" s="98"/>
      <c r="E617" s="98"/>
      <c r="F617" s="98"/>
      <c r="G617" s="98"/>
      <c r="H617" s="98"/>
      <c r="I617" s="98"/>
      <c r="J617" s="98"/>
      <c r="K617" s="98"/>
      <c r="L617" s="98"/>
      <c r="M617" s="98"/>
      <c r="N617" s="98"/>
      <c r="O617" s="98"/>
      <c r="P617" s="98"/>
      <c r="Q617" s="98"/>
      <c r="R617" s="98"/>
      <c r="S617" s="98"/>
      <c r="T617" s="98"/>
    </row>
    <row r="618" spans="2:20">
      <c r="B618" s="98"/>
      <c r="C618" s="98"/>
      <c r="D618" s="98"/>
      <c r="E618" s="98"/>
      <c r="F618" s="98"/>
      <c r="G618" s="98"/>
      <c r="H618" s="98"/>
      <c r="I618" s="98"/>
      <c r="J618" s="98"/>
      <c r="K618" s="98"/>
      <c r="L618" s="98"/>
      <c r="M618" s="98"/>
      <c r="N618" s="98"/>
      <c r="O618" s="98"/>
      <c r="P618" s="98"/>
      <c r="Q618" s="98"/>
      <c r="R618" s="98"/>
      <c r="S618" s="98"/>
      <c r="T618" s="98"/>
    </row>
    <row r="619" spans="2:20">
      <c r="B619" s="98"/>
      <c r="C619" s="98"/>
      <c r="D619" s="98"/>
      <c r="E619" s="98"/>
      <c r="F619" s="98"/>
      <c r="G619" s="98"/>
      <c r="H619" s="98"/>
      <c r="I619" s="98"/>
      <c r="J619" s="98"/>
      <c r="K619" s="98"/>
      <c r="L619" s="98"/>
      <c r="M619" s="98"/>
      <c r="N619" s="98"/>
      <c r="O619" s="98"/>
      <c r="P619" s="98"/>
      <c r="Q619" s="98"/>
      <c r="R619" s="98"/>
      <c r="S619" s="98"/>
      <c r="T619" s="98"/>
    </row>
    <row r="620" spans="2:20">
      <c r="B620" s="98"/>
      <c r="C620" s="98"/>
      <c r="D620" s="98"/>
      <c r="E620" s="98"/>
      <c r="F620" s="98"/>
      <c r="G620" s="98"/>
      <c r="H620" s="98"/>
      <c r="I620" s="98"/>
      <c r="J620" s="98"/>
      <c r="K620" s="98"/>
      <c r="L620" s="98"/>
      <c r="M620" s="98"/>
      <c r="N620" s="98"/>
      <c r="O620" s="98"/>
      <c r="P620" s="98"/>
      <c r="Q620" s="98"/>
      <c r="R620" s="98"/>
      <c r="S620" s="98"/>
      <c r="T620" s="98"/>
    </row>
    <row r="621" spans="2:20">
      <c r="B621" s="98"/>
      <c r="C621" s="98"/>
      <c r="D621" s="98"/>
      <c r="E621" s="98"/>
      <c r="F621" s="98"/>
      <c r="G621" s="98"/>
      <c r="H621" s="98"/>
      <c r="I621" s="98"/>
      <c r="J621" s="98"/>
      <c r="K621" s="98"/>
      <c r="L621" s="98"/>
      <c r="M621" s="98"/>
      <c r="N621" s="98"/>
      <c r="O621" s="98"/>
      <c r="P621" s="98"/>
      <c r="Q621" s="98"/>
      <c r="R621" s="98"/>
      <c r="S621" s="98"/>
      <c r="T621" s="98"/>
    </row>
    <row r="622" spans="2:20">
      <c r="B622" s="98"/>
      <c r="C622" s="98"/>
      <c r="D622" s="98"/>
      <c r="E622" s="98"/>
      <c r="F622" s="98"/>
      <c r="G622" s="98"/>
      <c r="H622" s="98"/>
      <c r="I622" s="98"/>
      <c r="J622" s="98"/>
      <c r="K622" s="98"/>
      <c r="L622" s="98"/>
      <c r="M622" s="98"/>
      <c r="N622" s="98"/>
      <c r="O622" s="98"/>
      <c r="P622" s="98"/>
      <c r="Q622" s="98"/>
      <c r="R622" s="98"/>
      <c r="S622" s="98"/>
      <c r="T622" s="98"/>
    </row>
    <row r="623" spans="2:20">
      <c r="B623" s="98"/>
      <c r="C623" s="98"/>
      <c r="D623" s="98"/>
      <c r="E623" s="98"/>
      <c r="F623" s="98"/>
      <c r="G623" s="98"/>
      <c r="H623" s="98"/>
      <c r="I623" s="98"/>
      <c r="J623" s="98"/>
      <c r="K623" s="98"/>
      <c r="L623" s="98"/>
      <c r="M623" s="98"/>
      <c r="N623" s="98"/>
      <c r="O623" s="98"/>
      <c r="P623" s="98"/>
      <c r="Q623" s="98"/>
      <c r="R623" s="98"/>
      <c r="S623" s="98"/>
      <c r="T623" s="98"/>
    </row>
    <row r="624" spans="2:20">
      <c r="B624" s="98"/>
      <c r="C624" s="98"/>
      <c r="D624" s="98"/>
      <c r="E624" s="98"/>
      <c r="F624" s="98"/>
      <c r="G624" s="98"/>
      <c r="H624" s="98"/>
      <c r="I624" s="98"/>
      <c r="J624" s="98"/>
      <c r="K624" s="98"/>
      <c r="L624" s="98"/>
      <c r="M624" s="98"/>
      <c r="N624" s="98"/>
      <c r="O624" s="98"/>
      <c r="P624" s="98"/>
      <c r="Q624" s="98"/>
      <c r="R624" s="98"/>
      <c r="S624" s="98"/>
      <c r="T624" s="98"/>
    </row>
    <row r="625" spans="2:20">
      <c r="B625" s="98"/>
      <c r="C625" s="98"/>
      <c r="D625" s="98"/>
      <c r="E625" s="98"/>
      <c r="F625" s="98"/>
      <c r="G625" s="98"/>
      <c r="H625" s="98"/>
      <c r="I625" s="98"/>
      <c r="J625" s="98"/>
      <c r="K625" s="98"/>
      <c r="L625" s="98"/>
      <c r="M625" s="98"/>
      <c r="N625" s="98"/>
      <c r="O625" s="98"/>
      <c r="P625" s="98"/>
      <c r="Q625" s="98"/>
      <c r="R625" s="98"/>
      <c r="S625" s="98"/>
      <c r="T625" s="98"/>
    </row>
    <row r="626" spans="2:20">
      <c r="B626" s="98"/>
      <c r="C626" s="98"/>
      <c r="D626" s="98"/>
      <c r="E626" s="98"/>
      <c r="F626" s="98"/>
      <c r="G626" s="98"/>
      <c r="H626" s="98"/>
      <c r="I626" s="98"/>
      <c r="J626" s="98"/>
      <c r="K626" s="98"/>
      <c r="L626" s="98"/>
      <c r="M626" s="98"/>
      <c r="N626" s="98"/>
      <c r="O626" s="98"/>
      <c r="P626" s="98"/>
      <c r="Q626" s="98"/>
      <c r="R626" s="98"/>
      <c r="S626" s="98"/>
      <c r="T626" s="98"/>
    </row>
    <row r="627" spans="2:20">
      <c r="B627" s="98"/>
      <c r="C627" s="98"/>
      <c r="D627" s="98"/>
      <c r="E627" s="98"/>
      <c r="F627" s="98"/>
      <c r="G627" s="98"/>
      <c r="H627" s="98"/>
      <c r="I627" s="98"/>
      <c r="J627" s="98"/>
      <c r="K627" s="98"/>
      <c r="L627" s="98"/>
      <c r="M627" s="98"/>
      <c r="N627" s="98"/>
      <c r="O627" s="98"/>
      <c r="P627" s="98"/>
      <c r="Q627" s="98"/>
      <c r="R627" s="98"/>
      <c r="S627" s="98"/>
      <c r="T627" s="98"/>
    </row>
    <row r="628" spans="2:20">
      <c r="B628" s="98"/>
      <c r="C628" s="98"/>
      <c r="D628" s="98"/>
      <c r="E628" s="98"/>
      <c r="F628" s="98"/>
      <c r="G628" s="98"/>
      <c r="H628" s="98"/>
      <c r="I628" s="98"/>
      <c r="J628" s="98"/>
      <c r="K628" s="98"/>
      <c r="L628" s="98"/>
      <c r="M628" s="98"/>
      <c r="N628" s="98"/>
      <c r="O628" s="98"/>
      <c r="P628" s="98"/>
      <c r="Q628" s="98"/>
      <c r="R628" s="98"/>
      <c r="S628" s="98"/>
      <c r="T628" s="98"/>
    </row>
    <row r="629" spans="2:20">
      <c r="B629" s="98"/>
      <c r="C629" s="98"/>
      <c r="D629" s="98"/>
      <c r="E629" s="98"/>
      <c r="F629" s="98"/>
      <c r="G629" s="98"/>
      <c r="H629" s="98"/>
      <c r="I629" s="98"/>
      <c r="J629" s="98"/>
      <c r="K629" s="98"/>
      <c r="L629" s="98"/>
      <c r="M629" s="98"/>
      <c r="N629" s="98"/>
      <c r="O629" s="98"/>
      <c r="P629" s="98"/>
      <c r="Q629" s="98"/>
      <c r="R629" s="98"/>
      <c r="S629" s="98"/>
      <c r="T629" s="98"/>
    </row>
    <row r="630" spans="2:20">
      <c r="B630" s="98"/>
      <c r="C630" s="98"/>
      <c r="D630" s="98"/>
      <c r="E630" s="98"/>
      <c r="F630" s="98"/>
      <c r="G630" s="98"/>
      <c r="H630" s="98"/>
      <c r="I630" s="98"/>
      <c r="J630" s="98"/>
      <c r="K630" s="98"/>
      <c r="L630" s="98"/>
      <c r="M630" s="98"/>
      <c r="N630" s="98"/>
      <c r="O630" s="98"/>
      <c r="P630" s="98"/>
      <c r="Q630" s="98"/>
      <c r="R630" s="98"/>
      <c r="S630" s="98"/>
      <c r="T630" s="98"/>
    </row>
    <row r="631" spans="2:20">
      <c r="B631" s="98"/>
      <c r="C631" s="98"/>
      <c r="D631" s="98"/>
      <c r="E631" s="98"/>
      <c r="F631" s="98"/>
      <c r="G631" s="98"/>
      <c r="H631" s="98"/>
      <c r="I631" s="98"/>
      <c r="J631" s="98"/>
      <c r="K631" s="98"/>
      <c r="L631" s="98"/>
      <c r="M631" s="98"/>
      <c r="N631" s="98"/>
      <c r="O631" s="98"/>
      <c r="P631" s="98"/>
      <c r="Q631" s="98"/>
      <c r="R631" s="98"/>
      <c r="S631" s="98"/>
      <c r="T631" s="98"/>
    </row>
    <row r="632" spans="2:20">
      <c r="B632" s="98"/>
      <c r="C632" s="98"/>
      <c r="D632" s="98"/>
      <c r="E632" s="98"/>
      <c r="F632" s="98"/>
      <c r="G632" s="98"/>
      <c r="H632" s="98"/>
      <c r="I632" s="98"/>
      <c r="J632" s="98"/>
      <c r="K632" s="98"/>
      <c r="L632" s="98"/>
      <c r="M632" s="98"/>
      <c r="N632" s="98"/>
      <c r="O632" s="98"/>
      <c r="P632" s="98"/>
      <c r="Q632" s="98"/>
      <c r="R632" s="98"/>
      <c r="S632" s="98"/>
      <c r="T632" s="98"/>
    </row>
    <row r="633" spans="2:20">
      <c r="B633" s="98"/>
      <c r="C633" s="98"/>
      <c r="D633" s="98"/>
      <c r="E633" s="98"/>
      <c r="F633" s="98"/>
      <c r="G633" s="98"/>
      <c r="H633" s="98"/>
      <c r="I633" s="98"/>
      <c r="J633" s="98"/>
      <c r="K633" s="98"/>
      <c r="L633" s="98"/>
      <c r="M633" s="98"/>
      <c r="N633" s="98"/>
      <c r="O633" s="98"/>
      <c r="P633" s="98"/>
      <c r="Q633" s="98"/>
      <c r="R633" s="98"/>
      <c r="S633" s="98"/>
      <c r="T633" s="98"/>
    </row>
    <row r="634" spans="2:20">
      <c r="B634" s="98"/>
      <c r="C634" s="98"/>
      <c r="D634" s="98"/>
      <c r="E634" s="98"/>
      <c r="F634" s="98"/>
      <c r="G634" s="98"/>
      <c r="H634" s="98"/>
      <c r="I634" s="98"/>
      <c r="J634" s="98"/>
      <c r="K634" s="98"/>
      <c r="L634" s="98"/>
      <c r="M634" s="98"/>
      <c r="N634" s="98"/>
      <c r="O634" s="98"/>
      <c r="P634" s="98"/>
      <c r="Q634" s="98"/>
      <c r="R634" s="98"/>
      <c r="S634" s="98"/>
      <c r="T634" s="98"/>
    </row>
    <row r="635" spans="2:20">
      <c r="B635" s="98"/>
      <c r="C635" s="98"/>
      <c r="D635" s="98"/>
      <c r="E635" s="98"/>
      <c r="F635" s="98"/>
      <c r="G635" s="98"/>
      <c r="H635" s="98"/>
      <c r="I635" s="98"/>
      <c r="J635" s="98"/>
      <c r="K635" s="98"/>
      <c r="L635" s="98"/>
      <c r="M635" s="98"/>
      <c r="N635" s="98"/>
      <c r="O635" s="98"/>
      <c r="P635" s="98"/>
      <c r="Q635" s="98"/>
      <c r="R635" s="98"/>
      <c r="S635" s="98"/>
      <c r="T635" s="98"/>
    </row>
    <row r="636" spans="2:20">
      <c r="B636" s="98"/>
      <c r="C636" s="98"/>
      <c r="D636" s="98"/>
      <c r="E636" s="98"/>
      <c r="F636" s="98"/>
      <c r="G636" s="98"/>
      <c r="H636" s="98"/>
      <c r="I636" s="98"/>
      <c r="J636" s="98"/>
      <c r="K636" s="98"/>
      <c r="L636" s="98"/>
      <c r="M636" s="98"/>
      <c r="N636" s="98"/>
      <c r="O636" s="98"/>
      <c r="P636" s="98"/>
      <c r="Q636" s="98"/>
      <c r="R636" s="98"/>
      <c r="S636" s="98"/>
      <c r="T636" s="98"/>
    </row>
    <row r="637" spans="2:20">
      <c r="B637" s="98"/>
      <c r="C637" s="98"/>
      <c r="D637" s="98"/>
      <c r="E637" s="98"/>
      <c r="F637" s="98"/>
      <c r="G637" s="98"/>
      <c r="H637" s="98"/>
      <c r="I637" s="98"/>
      <c r="J637" s="98"/>
      <c r="K637" s="98"/>
      <c r="L637" s="98"/>
      <c r="M637" s="98"/>
      <c r="N637" s="98"/>
      <c r="O637" s="98"/>
      <c r="P637" s="98"/>
      <c r="Q637" s="98"/>
      <c r="R637" s="98"/>
      <c r="S637" s="98"/>
      <c r="T637" s="98"/>
    </row>
    <row r="638" spans="2:20">
      <c r="B638" s="98"/>
      <c r="C638" s="98"/>
      <c r="D638" s="98"/>
      <c r="E638" s="98"/>
      <c r="F638" s="98"/>
      <c r="G638" s="98"/>
      <c r="H638" s="98"/>
      <c r="I638" s="98"/>
      <c r="J638" s="98"/>
      <c r="K638" s="98"/>
      <c r="L638" s="98"/>
      <c r="M638" s="98"/>
      <c r="N638" s="98"/>
      <c r="O638" s="98"/>
      <c r="P638" s="98"/>
      <c r="Q638" s="98"/>
      <c r="R638" s="98"/>
      <c r="S638" s="98"/>
      <c r="T638" s="98"/>
    </row>
    <row r="639" spans="2:20">
      <c r="B639" s="98"/>
      <c r="C639" s="98"/>
      <c r="D639" s="98"/>
      <c r="E639" s="98"/>
      <c r="F639" s="98"/>
      <c r="G639" s="98"/>
      <c r="H639" s="98"/>
      <c r="I639" s="98"/>
      <c r="J639" s="98"/>
      <c r="K639" s="98"/>
      <c r="L639" s="98"/>
      <c r="M639" s="98"/>
      <c r="N639" s="98"/>
      <c r="O639" s="98"/>
      <c r="P639" s="98"/>
      <c r="Q639" s="98"/>
      <c r="R639" s="98"/>
      <c r="S639" s="98"/>
      <c r="T639" s="98"/>
    </row>
    <row r="640" spans="2:20">
      <c r="B640" s="98"/>
      <c r="C640" s="98"/>
      <c r="D640" s="98"/>
      <c r="E640" s="98"/>
      <c r="F640" s="98"/>
      <c r="G640" s="98"/>
      <c r="H640" s="98"/>
      <c r="I640" s="98"/>
      <c r="J640" s="98"/>
      <c r="K640" s="98"/>
      <c r="L640" s="98"/>
      <c r="M640" s="98"/>
      <c r="N640" s="98"/>
      <c r="O640" s="98"/>
      <c r="P640" s="98"/>
      <c r="Q640" s="98"/>
      <c r="R640" s="98"/>
      <c r="S640" s="98"/>
      <c r="T640" s="98"/>
    </row>
    <row r="641" spans="2:20">
      <c r="B641" s="98"/>
      <c r="C641" s="98"/>
      <c r="D641" s="98"/>
      <c r="E641" s="98"/>
      <c r="F641" s="98"/>
      <c r="G641" s="98"/>
      <c r="H641" s="98"/>
      <c r="I641" s="98"/>
      <c r="J641" s="98"/>
      <c r="K641" s="98"/>
      <c r="L641" s="98"/>
      <c r="M641" s="98"/>
      <c r="N641" s="98"/>
      <c r="O641" s="98"/>
      <c r="P641" s="98"/>
      <c r="Q641" s="98"/>
      <c r="R641" s="98"/>
      <c r="S641" s="98"/>
      <c r="T641" s="98"/>
    </row>
    <row r="642" spans="2:20">
      <c r="B642" s="98"/>
      <c r="C642" s="98"/>
      <c r="D642" s="98"/>
      <c r="E642" s="98"/>
      <c r="F642" s="98"/>
      <c r="G642" s="98"/>
      <c r="H642" s="98"/>
      <c r="I642" s="98"/>
      <c r="J642" s="98"/>
      <c r="K642" s="98"/>
      <c r="L642" s="98"/>
      <c r="M642" s="98"/>
      <c r="N642" s="98"/>
      <c r="O642" s="98"/>
      <c r="P642" s="98"/>
      <c r="Q642" s="98"/>
      <c r="R642" s="98"/>
      <c r="S642" s="98"/>
      <c r="T642" s="98"/>
    </row>
    <row r="643" spans="2:20">
      <c r="B643" s="98"/>
      <c r="C643" s="98"/>
      <c r="D643" s="98"/>
      <c r="E643" s="98"/>
      <c r="F643" s="98"/>
      <c r="G643" s="98"/>
      <c r="H643" s="98"/>
      <c r="I643" s="98"/>
      <c r="J643" s="98"/>
      <c r="K643" s="98"/>
      <c r="L643" s="98"/>
      <c r="M643" s="98"/>
      <c r="N643" s="98"/>
      <c r="O643" s="98"/>
      <c r="P643" s="98"/>
      <c r="Q643" s="98"/>
      <c r="R643" s="98"/>
      <c r="S643" s="98"/>
      <c r="T643" s="98"/>
    </row>
    <row r="644" spans="2:20">
      <c r="B644" s="98"/>
      <c r="C644" s="98"/>
      <c r="D644" s="98"/>
      <c r="E644" s="98"/>
      <c r="F644" s="98"/>
      <c r="G644" s="98"/>
      <c r="H644" s="98"/>
      <c r="I644" s="98"/>
      <c r="J644" s="98"/>
      <c r="K644" s="98"/>
      <c r="L644" s="98"/>
      <c r="M644" s="98"/>
      <c r="N644" s="98"/>
      <c r="O644" s="98"/>
      <c r="P644" s="98"/>
      <c r="Q644" s="98"/>
      <c r="R644" s="98"/>
      <c r="S644" s="98"/>
      <c r="T644" s="98"/>
    </row>
    <row r="645" spans="2:20">
      <c r="B645" s="98"/>
      <c r="C645" s="98"/>
      <c r="D645" s="98"/>
      <c r="E645" s="98"/>
      <c r="F645" s="98"/>
      <c r="G645" s="98"/>
      <c r="H645" s="98"/>
      <c r="I645" s="98"/>
      <c r="J645" s="98"/>
      <c r="K645" s="98"/>
      <c r="L645" s="98"/>
      <c r="M645" s="98"/>
      <c r="N645" s="98"/>
      <c r="O645" s="98"/>
      <c r="P645" s="98"/>
      <c r="Q645" s="98"/>
      <c r="R645" s="98"/>
      <c r="S645" s="98"/>
      <c r="T645" s="98"/>
    </row>
    <row r="646" spans="2:20">
      <c r="B646" s="98"/>
      <c r="C646" s="98"/>
      <c r="D646" s="98"/>
      <c r="E646" s="98"/>
      <c r="F646" s="98"/>
      <c r="G646" s="98"/>
      <c r="H646" s="98"/>
      <c r="I646" s="98"/>
      <c r="J646" s="98"/>
      <c r="K646" s="98"/>
      <c r="L646" s="98"/>
      <c r="M646" s="98"/>
      <c r="N646" s="98"/>
      <c r="O646" s="98"/>
      <c r="P646" s="98"/>
      <c r="Q646" s="98"/>
      <c r="R646" s="98"/>
      <c r="S646" s="98"/>
      <c r="T646" s="98"/>
    </row>
    <row r="647" spans="2:20">
      <c r="B647" s="98"/>
      <c r="C647" s="98"/>
      <c r="D647" s="98"/>
      <c r="E647" s="98"/>
      <c r="F647" s="98"/>
      <c r="G647" s="98"/>
      <c r="H647" s="98"/>
      <c r="I647" s="98"/>
      <c r="J647" s="98"/>
      <c r="K647" s="98"/>
      <c r="L647" s="98"/>
      <c r="M647" s="98"/>
      <c r="N647" s="98"/>
      <c r="O647" s="98"/>
      <c r="P647" s="98"/>
      <c r="Q647" s="98"/>
      <c r="R647" s="98"/>
      <c r="S647" s="98"/>
      <c r="T647" s="98"/>
    </row>
    <row r="648" spans="2:20">
      <c r="B648" s="98"/>
      <c r="C648" s="98"/>
      <c r="D648" s="98"/>
      <c r="E648" s="98"/>
      <c r="F648" s="98"/>
      <c r="G648" s="98"/>
      <c r="H648" s="98"/>
      <c r="I648" s="98"/>
      <c r="J648" s="98"/>
      <c r="K648" s="98"/>
      <c r="L648" s="98"/>
      <c r="M648" s="98"/>
      <c r="N648" s="98"/>
      <c r="O648" s="98"/>
      <c r="P648" s="98"/>
      <c r="Q648" s="98"/>
      <c r="R648" s="98"/>
      <c r="S648" s="98"/>
      <c r="T648" s="98"/>
    </row>
    <row r="649" spans="2:20">
      <c r="B649" s="98"/>
      <c r="C649" s="98"/>
      <c r="D649" s="98"/>
      <c r="E649" s="98"/>
      <c r="F649" s="98"/>
      <c r="G649" s="98"/>
      <c r="H649" s="98"/>
      <c r="I649" s="98"/>
      <c r="J649" s="98"/>
      <c r="K649" s="98"/>
      <c r="L649" s="98"/>
      <c r="M649" s="98"/>
      <c r="N649" s="98"/>
      <c r="O649" s="98"/>
      <c r="P649" s="98"/>
      <c r="Q649" s="98"/>
      <c r="R649" s="98"/>
      <c r="S649" s="98"/>
      <c r="T649" s="98"/>
    </row>
    <row r="650" spans="2:20">
      <c r="B650" s="98"/>
      <c r="C650" s="98"/>
      <c r="D650" s="98"/>
      <c r="E650" s="98"/>
      <c r="F650" s="98"/>
      <c r="G650" s="98"/>
      <c r="H650" s="98"/>
      <c r="I650" s="98"/>
      <c r="J650" s="98"/>
      <c r="K650" s="98"/>
      <c r="L650" s="98"/>
      <c r="M650" s="98"/>
      <c r="N650" s="98"/>
      <c r="O650" s="98"/>
      <c r="P650" s="98"/>
      <c r="Q650" s="98"/>
      <c r="R650" s="98"/>
      <c r="S650" s="98"/>
      <c r="T650" s="98"/>
    </row>
    <row r="651" spans="2:20">
      <c r="B651" s="98"/>
      <c r="C651" s="98"/>
      <c r="D651" s="98"/>
      <c r="E651" s="98"/>
      <c r="F651" s="98"/>
      <c r="G651" s="98"/>
      <c r="H651" s="98"/>
      <c r="I651" s="98"/>
      <c r="J651" s="98"/>
      <c r="K651" s="98"/>
      <c r="L651" s="98"/>
      <c r="M651" s="98"/>
      <c r="N651" s="98"/>
      <c r="O651" s="98"/>
      <c r="P651" s="98"/>
      <c r="Q651" s="98"/>
      <c r="R651" s="98"/>
      <c r="S651" s="98"/>
      <c r="T651" s="98"/>
    </row>
    <row r="652" spans="2:20">
      <c r="B652" s="98"/>
      <c r="C652" s="98"/>
      <c r="D652" s="98"/>
      <c r="E652" s="98"/>
      <c r="F652" s="98"/>
      <c r="G652" s="98"/>
      <c r="H652" s="98"/>
      <c r="I652" s="98"/>
      <c r="J652" s="98"/>
      <c r="K652" s="98"/>
      <c r="L652" s="98"/>
      <c r="M652" s="98"/>
      <c r="N652" s="98"/>
      <c r="O652" s="98"/>
      <c r="P652" s="98"/>
      <c r="Q652" s="98"/>
      <c r="R652" s="98"/>
      <c r="S652" s="98"/>
      <c r="T652" s="98"/>
    </row>
    <row r="653" spans="2:20">
      <c r="B653" s="98"/>
      <c r="C653" s="98"/>
      <c r="D653" s="98"/>
      <c r="E653" s="98"/>
      <c r="F653" s="98"/>
      <c r="G653" s="98"/>
      <c r="H653" s="98"/>
      <c r="I653" s="98"/>
      <c r="J653" s="98"/>
      <c r="K653" s="98"/>
      <c r="L653" s="98"/>
      <c r="M653" s="98"/>
      <c r="N653" s="98"/>
      <c r="O653" s="98"/>
      <c r="P653" s="98"/>
      <c r="Q653" s="98"/>
      <c r="R653" s="98"/>
      <c r="S653" s="98"/>
      <c r="T653" s="98"/>
    </row>
    <row r="654" spans="2:20">
      <c r="B654" s="98"/>
      <c r="C654" s="98"/>
      <c r="D654" s="98"/>
      <c r="E654" s="98"/>
      <c r="F654" s="98"/>
      <c r="G654" s="98"/>
      <c r="H654" s="98"/>
      <c r="I654" s="98"/>
      <c r="J654" s="98"/>
      <c r="K654" s="98"/>
      <c r="L654" s="98"/>
      <c r="M654" s="98"/>
      <c r="N654" s="98"/>
      <c r="O654" s="98"/>
      <c r="P654" s="98"/>
      <c r="Q654" s="98"/>
      <c r="R654" s="98"/>
      <c r="S654" s="98"/>
      <c r="T654" s="98"/>
    </row>
    <row r="655" spans="2:20">
      <c r="B655" s="98"/>
      <c r="C655" s="98"/>
      <c r="D655" s="98"/>
      <c r="E655" s="98"/>
      <c r="F655" s="98"/>
      <c r="G655" s="98"/>
      <c r="H655" s="98"/>
      <c r="I655" s="98"/>
      <c r="J655" s="98"/>
      <c r="K655" s="98"/>
      <c r="L655" s="98"/>
      <c r="M655" s="98"/>
      <c r="N655" s="98"/>
      <c r="O655" s="98"/>
      <c r="P655" s="98"/>
      <c r="Q655" s="98"/>
      <c r="R655" s="98"/>
      <c r="S655" s="98"/>
      <c r="T655" s="98"/>
    </row>
    <row r="656" spans="2:20">
      <c r="B656" s="98"/>
      <c r="C656" s="98"/>
      <c r="D656" s="98"/>
      <c r="E656" s="98"/>
      <c r="F656" s="98"/>
      <c r="G656" s="98"/>
      <c r="H656" s="98"/>
      <c r="I656" s="98"/>
      <c r="J656" s="98"/>
      <c r="K656" s="98"/>
      <c r="L656" s="98"/>
      <c r="M656" s="98"/>
      <c r="N656" s="98"/>
      <c r="O656" s="98"/>
      <c r="P656" s="98"/>
      <c r="Q656" s="98"/>
      <c r="R656" s="98"/>
      <c r="S656" s="98"/>
      <c r="T656" s="98"/>
    </row>
    <row r="657" spans="2:20">
      <c r="B657" s="98"/>
      <c r="C657" s="98"/>
      <c r="D657" s="98"/>
      <c r="E657" s="98"/>
      <c r="F657" s="98"/>
      <c r="G657" s="98"/>
      <c r="H657" s="98"/>
      <c r="I657" s="98"/>
      <c r="J657" s="98"/>
      <c r="K657" s="98"/>
      <c r="L657" s="98"/>
      <c r="M657" s="98"/>
      <c r="N657" s="98"/>
      <c r="O657" s="98"/>
      <c r="P657" s="98"/>
      <c r="Q657" s="98"/>
      <c r="R657" s="98"/>
      <c r="S657" s="98"/>
      <c r="T657" s="98"/>
    </row>
    <row r="658" spans="2:20">
      <c r="B658" s="98"/>
      <c r="C658" s="98"/>
      <c r="D658" s="98"/>
      <c r="E658" s="98"/>
      <c r="F658" s="98"/>
      <c r="G658" s="98"/>
      <c r="H658" s="98"/>
      <c r="I658" s="98"/>
      <c r="J658" s="98"/>
      <c r="K658" s="98"/>
      <c r="L658" s="98"/>
      <c r="M658" s="98"/>
      <c r="N658" s="98"/>
      <c r="O658" s="98"/>
      <c r="P658" s="98"/>
      <c r="Q658" s="98"/>
      <c r="R658" s="98"/>
      <c r="S658" s="98"/>
      <c r="T658" s="98"/>
    </row>
    <row r="659" spans="2:20">
      <c r="B659" s="98"/>
      <c r="C659" s="98"/>
      <c r="D659" s="98"/>
      <c r="E659" s="98"/>
      <c r="F659" s="98"/>
      <c r="G659" s="98"/>
      <c r="H659" s="98"/>
      <c r="I659" s="98"/>
      <c r="J659" s="98"/>
      <c r="K659" s="98"/>
      <c r="L659" s="98"/>
      <c r="M659" s="98"/>
      <c r="N659" s="98"/>
      <c r="O659" s="98"/>
      <c r="P659" s="98"/>
      <c r="Q659" s="98"/>
      <c r="R659" s="98"/>
      <c r="S659" s="98"/>
      <c r="T659" s="98"/>
    </row>
    <row r="660" spans="2:20">
      <c r="B660" s="98"/>
      <c r="C660" s="98"/>
      <c r="D660" s="98"/>
      <c r="E660" s="98"/>
      <c r="F660" s="98"/>
      <c r="G660" s="98"/>
      <c r="H660" s="98"/>
      <c r="I660" s="98"/>
      <c r="J660" s="98"/>
      <c r="K660" s="98"/>
      <c r="L660" s="98"/>
      <c r="M660" s="98"/>
      <c r="N660" s="98"/>
      <c r="O660" s="98"/>
      <c r="P660" s="98"/>
      <c r="Q660" s="98"/>
      <c r="R660" s="98"/>
      <c r="S660" s="98"/>
      <c r="T660" s="98"/>
    </row>
    <row r="661" spans="2:20">
      <c r="B661" s="98"/>
      <c r="C661" s="98"/>
      <c r="D661" s="98"/>
      <c r="E661" s="98"/>
      <c r="F661" s="98"/>
      <c r="G661" s="98"/>
      <c r="H661" s="98"/>
      <c r="I661" s="98"/>
      <c r="J661" s="98"/>
      <c r="K661" s="98"/>
      <c r="L661" s="98"/>
      <c r="M661" s="98"/>
      <c r="N661" s="98"/>
      <c r="O661" s="98"/>
      <c r="P661" s="98"/>
      <c r="Q661" s="98"/>
      <c r="R661" s="98"/>
      <c r="S661" s="98"/>
      <c r="T661" s="98"/>
    </row>
    <row r="662" spans="2:20">
      <c r="B662" s="98"/>
      <c r="C662" s="98"/>
      <c r="D662" s="98"/>
      <c r="E662" s="98"/>
      <c r="F662" s="98"/>
      <c r="G662" s="98"/>
      <c r="H662" s="98"/>
      <c r="I662" s="98"/>
      <c r="J662" s="98"/>
      <c r="K662" s="98"/>
      <c r="L662" s="98"/>
      <c r="M662" s="98"/>
      <c r="N662" s="98"/>
      <c r="O662" s="98"/>
      <c r="P662" s="98"/>
      <c r="Q662" s="98"/>
      <c r="R662" s="98"/>
      <c r="S662" s="98"/>
      <c r="T662" s="98"/>
    </row>
    <row r="663" spans="2:20">
      <c r="B663" s="98"/>
      <c r="C663" s="98"/>
      <c r="D663" s="98"/>
      <c r="E663" s="98"/>
      <c r="F663" s="98"/>
      <c r="G663" s="98"/>
      <c r="H663" s="98"/>
      <c r="I663" s="98"/>
      <c r="J663" s="98"/>
      <c r="K663" s="98"/>
      <c r="L663" s="98"/>
      <c r="M663" s="98"/>
      <c r="N663" s="98"/>
      <c r="O663" s="98"/>
      <c r="P663" s="98"/>
      <c r="Q663" s="98"/>
      <c r="R663" s="98"/>
      <c r="S663" s="98"/>
      <c r="T663" s="98"/>
    </row>
    <row r="664" spans="2:20">
      <c r="B664" s="98"/>
      <c r="C664" s="98"/>
      <c r="D664" s="98"/>
      <c r="E664" s="98"/>
      <c r="F664" s="98"/>
      <c r="G664" s="98"/>
      <c r="H664" s="98"/>
      <c r="I664" s="98"/>
      <c r="J664" s="98"/>
      <c r="K664" s="98"/>
      <c r="L664" s="98"/>
      <c r="M664" s="98"/>
      <c r="N664" s="98"/>
      <c r="O664" s="98"/>
      <c r="P664" s="98"/>
      <c r="Q664" s="98"/>
      <c r="R664" s="98"/>
      <c r="S664" s="98"/>
      <c r="T664" s="98"/>
    </row>
    <row r="665" spans="2:20">
      <c r="B665" s="98"/>
      <c r="C665" s="98"/>
      <c r="D665" s="98"/>
      <c r="E665" s="98"/>
      <c r="F665" s="98"/>
      <c r="G665" s="98"/>
      <c r="H665" s="98"/>
      <c r="I665" s="98"/>
      <c r="J665" s="98"/>
      <c r="K665" s="98"/>
      <c r="L665" s="98"/>
      <c r="M665" s="98"/>
      <c r="N665" s="98"/>
      <c r="O665" s="98"/>
      <c r="P665" s="98"/>
      <c r="Q665" s="98"/>
      <c r="R665" s="98"/>
      <c r="S665" s="98"/>
      <c r="T665" s="98"/>
    </row>
    <row r="666" spans="2:20">
      <c r="B666" s="98"/>
      <c r="C666" s="98"/>
      <c r="D666" s="98"/>
      <c r="E666" s="98"/>
      <c r="F666" s="98"/>
      <c r="G666" s="98"/>
      <c r="H666" s="98"/>
      <c r="I666" s="98"/>
      <c r="J666" s="98"/>
      <c r="K666" s="98"/>
      <c r="L666" s="98"/>
      <c r="M666" s="98"/>
      <c r="N666" s="98"/>
      <c r="O666" s="98"/>
      <c r="P666" s="98"/>
      <c r="Q666" s="98"/>
      <c r="R666" s="98"/>
      <c r="S666" s="98"/>
      <c r="T666" s="98"/>
    </row>
    <row r="667" spans="2:20">
      <c r="B667" s="98"/>
      <c r="C667" s="98"/>
      <c r="D667" s="98"/>
      <c r="E667" s="98"/>
      <c r="F667" s="98"/>
      <c r="G667" s="98"/>
      <c r="H667" s="98"/>
      <c r="I667" s="98"/>
      <c r="J667" s="98"/>
      <c r="K667" s="98"/>
      <c r="L667" s="98"/>
      <c r="M667" s="98"/>
      <c r="N667" s="98"/>
      <c r="O667" s="98"/>
      <c r="P667" s="98"/>
      <c r="Q667" s="98"/>
      <c r="R667" s="98"/>
      <c r="S667" s="98"/>
      <c r="T667" s="98"/>
    </row>
    <row r="668" spans="2:20">
      <c r="B668" s="98"/>
      <c r="C668" s="98"/>
      <c r="D668" s="98"/>
      <c r="E668" s="98"/>
      <c r="F668" s="98"/>
      <c r="G668" s="98"/>
      <c r="H668" s="98"/>
      <c r="I668" s="98"/>
      <c r="J668" s="98"/>
      <c r="K668" s="98"/>
      <c r="L668" s="98"/>
      <c r="M668" s="98"/>
      <c r="N668" s="98"/>
      <c r="O668" s="98"/>
      <c r="P668" s="98"/>
      <c r="Q668" s="98"/>
      <c r="R668" s="98"/>
      <c r="S668" s="98"/>
      <c r="T668" s="98"/>
    </row>
    <row r="669" spans="2:20">
      <c r="B669" s="98"/>
      <c r="C669" s="98"/>
      <c r="D669" s="98"/>
      <c r="E669" s="98"/>
      <c r="F669" s="98"/>
      <c r="G669" s="98"/>
      <c r="H669" s="98"/>
      <c r="I669" s="98"/>
      <c r="J669" s="98"/>
      <c r="K669" s="98"/>
      <c r="L669" s="98"/>
      <c r="M669" s="98"/>
      <c r="N669" s="98"/>
      <c r="O669" s="98"/>
      <c r="P669" s="98"/>
      <c r="Q669" s="98"/>
      <c r="R669" s="98"/>
      <c r="S669" s="98"/>
      <c r="T669" s="98"/>
    </row>
    <row r="670" spans="2:20">
      <c r="B670" s="98"/>
      <c r="C670" s="98"/>
      <c r="D670" s="98"/>
      <c r="E670" s="98"/>
      <c r="F670" s="98"/>
      <c r="G670" s="98"/>
      <c r="H670" s="98"/>
      <c r="I670" s="98"/>
      <c r="J670" s="98"/>
      <c r="K670" s="98"/>
      <c r="L670" s="98"/>
      <c r="M670" s="98"/>
      <c r="N670" s="98"/>
      <c r="O670" s="98"/>
      <c r="P670" s="98"/>
      <c r="Q670" s="98"/>
      <c r="R670" s="98"/>
      <c r="S670" s="98"/>
      <c r="T670" s="98"/>
    </row>
    <row r="671" spans="2:20">
      <c r="B671" s="98"/>
      <c r="C671" s="98"/>
      <c r="D671" s="98"/>
      <c r="E671" s="98"/>
      <c r="F671" s="98"/>
      <c r="G671" s="98"/>
      <c r="H671" s="98"/>
      <c r="I671" s="98"/>
      <c r="J671" s="98"/>
      <c r="K671" s="98"/>
      <c r="L671" s="98"/>
      <c r="M671" s="98"/>
      <c r="N671" s="98"/>
      <c r="O671" s="98"/>
      <c r="P671" s="98"/>
      <c r="Q671" s="98"/>
      <c r="R671" s="98"/>
      <c r="S671" s="98"/>
      <c r="T671" s="98"/>
    </row>
    <row r="672" spans="2:20">
      <c r="B672" s="98"/>
      <c r="C672" s="98"/>
      <c r="D672" s="98"/>
      <c r="E672" s="98"/>
      <c r="F672" s="98"/>
      <c r="G672" s="98"/>
      <c r="H672" s="98"/>
      <c r="I672" s="98"/>
      <c r="J672" s="98"/>
      <c r="K672" s="98"/>
      <c r="L672" s="98"/>
      <c r="M672" s="98"/>
      <c r="N672" s="98"/>
      <c r="O672" s="98"/>
      <c r="P672" s="98"/>
      <c r="Q672" s="98"/>
      <c r="R672" s="98"/>
      <c r="S672" s="98"/>
      <c r="T672" s="98"/>
    </row>
    <row r="673" spans="2:20">
      <c r="B673" s="98"/>
      <c r="C673" s="98"/>
      <c r="D673" s="98"/>
      <c r="E673" s="98"/>
      <c r="F673" s="98"/>
      <c r="G673" s="98"/>
      <c r="H673" s="98"/>
      <c r="I673" s="98"/>
      <c r="J673" s="98"/>
      <c r="K673" s="98"/>
      <c r="L673" s="98"/>
      <c r="M673" s="98"/>
      <c r="N673" s="98"/>
      <c r="O673" s="98"/>
      <c r="P673" s="98"/>
      <c r="Q673" s="98"/>
      <c r="R673" s="98"/>
      <c r="S673" s="98"/>
      <c r="T673" s="98"/>
    </row>
    <row r="674" spans="2:20">
      <c r="B674" s="98"/>
      <c r="C674" s="98"/>
      <c r="D674" s="98"/>
      <c r="E674" s="98"/>
      <c r="F674" s="98"/>
      <c r="G674" s="98"/>
      <c r="H674" s="98"/>
      <c r="I674" s="98"/>
      <c r="J674" s="98"/>
      <c r="K674" s="98"/>
      <c r="L674" s="98"/>
      <c r="M674" s="98"/>
      <c r="N674" s="98"/>
      <c r="O674" s="98"/>
      <c r="P674" s="98"/>
      <c r="Q674" s="98"/>
      <c r="R674" s="98"/>
      <c r="S674" s="98"/>
      <c r="T674" s="98"/>
    </row>
    <row r="675" spans="2:20">
      <c r="B675" s="98"/>
      <c r="C675" s="98"/>
      <c r="D675" s="98"/>
      <c r="E675" s="98"/>
      <c r="F675" s="98"/>
      <c r="G675" s="98"/>
      <c r="H675" s="98"/>
      <c r="I675" s="98"/>
      <c r="J675" s="98"/>
      <c r="K675" s="98"/>
      <c r="L675" s="98"/>
      <c r="M675" s="98"/>
      <c r="N675" s="98"/>
      <c r="O675" s="98"/>
      <c r="P675" s="98"/>
      <c r="Q675" s="98"/>
      <c r="R675" s="98"/>
      <c r="S675" s="98"/>
      <c r="T675" s="98"/>
    </row>
    <row r="676" spans="2:20">
      <c r="B676" s="98"/>
      <c r="C676" s="98"/>
      <c r="D676" s="98"/>
      <c r="E676" s="98"/>
      <c r="F676" s="98"/>
      <c r="G676" s="98"/>
      <c r="H676" s="98"/>
      <c r="I676" s="98"/>
      <c r="J676" s="98"/>
      <c r="K676" s="98"/>
      <c r="L676" s="98"/>
      <c r="M676" s="98"/>
      <c r="N676" s="98"/>
      <c r="O676" s="98"/>
      <c r="P676" s="98"/>
      <c r="Q676" s="98"/>
      <c r="R676" s="98"/>
      <c r="S676" s="98"/>
      <c r="T676" s="98"/>
    </row>
    <row r="677" spans="2:20">
      <c r="B677" s="98"/>
      <c r="C677" s="98"/>
      <c r="D677" s="98"/>
      <c r="E677" s="98"/>
      <c r="F677" s="98"/>
      <c r="G677" s="98"/>
      <c r="H677" s="98"/>
      <c r="I677" s="98"/>
      <c r="J677" s="98"/>
      <c r="K677" s="98"/>
      <c r="L677" s="98"/>
      <c r="M677" s="98"/>
      <c r="N677" s="98"/>
      <c r="O677" s="98"/>
      <c r="P677" s="98"/>
      <c r="Q677" s="98"/>
      <c r="R677" s="98"/>
      <c r="S677" s="98"/>
      <c r="T677" s="98"/>
    </row>
    <row r="678" spans="2:20">
      <c r="B678" s="98"/>
      <c r="C678" s="98"/>
      <c r="D678" s="98"/>
      <c r="E678" s="98"/>
      <c r="F678" s="98"/>
      <c r="G678" s="98"/>
      <c r="H678" s="98"/>
      <c r="I678" s="98"/>
      <c r="J678" s="98"/>
      <c r="K678" s="98"/>
      <c r="L678" s="98"/>
      <c r="M678" s="98"/>
      <c r="N678" s="98"/>
      <c r="O678" s="98"/>
      <c r="P678" s="98"/>
      <c r="Q678" s="98"/>
      <c r="R678" s="98"/>
      <c r="S678" s="98"/>
      <c r="T678" s="98"/>
    </row>
    <row r="679" spans="2:20">
      <c r="B679" s="98"/>
      <c r="C679" s="98"/>
      <c r="D679" s="98"/>
      <c r="E679" s="98"/>
      <c r="F679" s="98"/>
      <c r="G679" s="98"/>
      <c r="H679" s="98"/>
      <c r="I679" s="98"/>
      <c r="J679" s="98"/>
      <c r="K679" s="98"/>
      <c r="L679" s="98"/>
      <c r="M679" s="98"/>
      <c r="N679" s="98"/>
      <c r="O679" s="98"/>
      <c r="P679" s="98"/>
      <c r="Q679" s="98"/>
      <c r="R679" s="98"/>
      <c r="S679" s="98"/>
      <c r="T679" s="98"/>
    </row>
    <row r="680" spans="2:20">
      <c r="B680" s="98"/>
      <c r="C680" s="98"/>
      <c r="D680" s="98"/>
      <c r="E680" s="98"/>
      <c r="F680" s="98"/>
      <c r="G680" s="98"/>
      <c r="H680" s="98"/>
      <c r="I680" s="98"/>
      <c r="J680" s="98"/>
      <c r="K680" s="98"/>
      <c r="L680" s="98"/>
      <c r="M680" s="98"/>
      <c r="N680" s="98"/>
      <c r="O680" s="98"/>
      <c r="P680" s="98"/>
      <c r="Q680" s="98"/>
      <c r="R680" s="98"/>
      <c r="S680" s="98"/>
      <c r="T680" s="98"/>
    </row>
    <row r="681" spans="2:20">
      <c r="B681" s="98"/>
      <c r="C681" s="98"/>
      <c r="D681" s="98"/>
      <c r="E681" s="98"/>
      <c r="F681" s="98"/>
      <c r="G681" s="98"/>
      <c r="H681" s="98"/>
      <c r="I681" s="98"/>
      <c r="J681" s="98"/>
      <c r="K681" s="98"/>
      <c r="L681" s="98"/>
      <c r="M681" s="98"/>
      <c r="N681" s="98"/>
      <c r="O681" s="98"/>
      <c r="P681" s="98"/>
      <c r="Q681" s="98"/>
      <c r="R681" s="98"/>
      <c r="S681" s="98"/>
      <c r="T681" s="98"/>
    </row>
    <row r="682" spans="2:20">
      <c r="B682" s="98"/>
      <c r="C682" s="98"/>
      <c r="D682" s="98"/>
      <c r="E682" s="98"/>
      <c r="F682" s="98"/>
      <c r="G682" s="98"/>
      <c r="H682" s="98"/>
      <c r="I682" s="98"/>
      <c r="J682" s="98"/>
      <c r="K682" s="98"/>
      <c r="L682" s="98"/>
      <c r="M682" s="98"/>
      <c r="N682" s="98"/>
      <c r="O682" s="98"/>
      <c r="P682" s="98"/>
      <c r="Q682" s="98"/>
      <c r="R682" s="98"/>
      <c r="S682" s="98"/>
      <c r="T682" s="98"/>
    </row>
    <row r="683" spans="2:20">
      <c r="B683" s="98"/>
      <c r="C683" s="98"/>
      <c r="D683" s="98"/>
      <c r="E683" s="98"/>
      <c r="F683" s="98"/>
      <c r="G683" s="98"/>
      <c r="H683" s="98"/>
      <c r="I683" s="98"/>
      <c r="J683" s="98"/>
      <c r="K683" s="98"/>
      <c r="L683" s="98"/>
      <c r="M683" s="98"/>
      <c r="N683" s="98"/>
      <c r="O683" s="98"/>
      <c r="P683" s="98"/>
      <c r="Q683" s="98"/>
      <c r="R683" s="98"/>
      <c r="S683" s="98"/>
      <c r="T683" s="98"/>
    </row>
    <row r="684" spans="2:20">
      <c r="B684" s="98"/>
      <c r="C684" s="98"/>
      <c r="D684" s="98"/>
      <c r="E684" s="98"/>
      <c r="F684" s="98"/>
      <c r="G684" s="98"/>
      <c r="H684" s="98"/>
      <c r="I684" s="98"/>
      <c r="J684" s="98"/>
      <c r="K684" s="98"/>
      <c r="L684" s="98"/>
      <c r="M684" s="98"/>
      <c r="N684" s="98"/>
      <c r="O684" s="98"/>
      <c r="P684" s="98"/>
      <c r="Q684" s="98"/>
      <c r="R684" s="98"/>
      <c r="S684" s="98"/>
      <c r="T684" s="98"/>
    </row>
    <row r="685" spans="2:20">
      <c r="B685" s="98"/>
      <c r="C685" s="98"/>
      <c r="D685" s="98"/>
      <c r="E685" s="98"/>
      <c r="F685" s="98"/>
      <c r="G685" s="98"/>
      <c r="H685" s="98"/>
      <c r="I685" s="98"/>
      <c r="J685" s="98"/>
      <c r="K685" s="98"/>
      <c r="L685" s="98"/>
      <c r="M685" s="98"/>
      <c r="N685" s="98"/>
      <c r="O685" s="98"/>
      <c r="P685" s="98"/>
      <c r="Q685" s="98"/>
      <c r="R685" s="98"/>
      <c r="S685" s="98"/>
      <c r="T685" s="98"/>
    </row>
    <row r="686" spans="2:20">
      <c r="B686" s="98"/>
      <c r="C686" s="98"/>
      <c r="D686" s="98"/>
      <c r="E686" s="98"/>
      <c r="F686" s="98"/>
      <c r="G686" s="98"/>
      <c r="H686" s="98"/>
      <c r="I686" s="98"/>
      <c r="J686" s="98"/>
      <c r="K686" s="98"/>
      <c r="L686" s="98"/>
      <c r="M686" s="98"/>
      <c r="N686" s="98"/>
      <c r="O686" s="98"/>
      <c r="P686" s="98"/>
      <c r="Q686" s="98"/>
      <c r="R686" s="98"/>
      <c r="S686" s="98"/>
      <c r="T686" s="98"/>
    </row>
    <row r="687" spans="2:20">
      <c r="B687" s="98"/>
      <c r="C687" s="98"/>
      <c r="D687" s="98"/>
      <c r="E687" s="98"/>
      <c r="F687" s="98"/>
      <c r="G687" s="98"/>
      <c r="H687" s="98"/>
      <c r="I687" s="98"/>
      <c r="J687" s="98"/>
      <c r="K687" s="98"/>
      <c r="L687" s="98"/>
      <c r="M687" s="98"/>
      <c r="N687" s="98"/>
      <c r="O687" s="98"/>
      <c r="P687" s="98"/>
      <c r="Q687" s="98"/>
      <c r="R687" s="98"/>
      <c r="S687" s="98"/>
      <c r="T687" s="98"/>
    </row>
    <row r="688" spans="2:20">
      <c r="B688" s="98"/>
      <c r="C688" s="98"/>
      <c r="D688" s="98"/>
      <c r="E688" s="98"/>
      <c r="F688" s="98"/>
      <c r="G688" s="98"/>
      <c r="H688" s="98"/>
      <c r="I688" s="98"/>
      <c r="J688" s="98"/>
      <c r="K688" s="98"/>
      <c r="L688" s="98"/>
      <c r="M688" s="98"/>
      <c r="N688" s="98"/>
      <c r="O688" s="98"/>
      <c r="P688" s="98"/>
      <c r="Q688" s="98"/>
      <c r="R688" s="98"/>
      <c r="S688" s="98"/>
      <c r="T688" s="98"/>
    </row>
    <row r="689" spans="2:20">
      <c r="B689" s="98"/>
      <c r="C689" s="98"/>
      <c r="D689" s="98"/>
      <c r="E689" s="98"/>
      <c r="F689" s="98"/>
      <c r="G689" s="98"/>
      <c r="H689" s="98"/>
      <c r="I689" s="98"/>
      <c r="J689" s="98"/>
      <c r="K689" s="98"/>
      <c r="L689" s="98"/>
      <c r="M689" s="98"/>
      <c r="N689" s="98"/>
      <c r="O689" s="98"/>
      <c r="P689" s="98"/>
      <c r="Q689" s="98"/>
      <c r="R689" s="98"/>
      <c r="S689" s="98"/>
      <c r="T689" s="98"/>
    </row>
    <row r="690" spans="2:20">
      <c r="B690" s="98"/>
      <c r="C690" s="98"/>
      <c r="D690" s="98"/>
      <c r="E690" s="98"/>
      <c r="F690" s="98"/>
      <c r="G690" s="98"/>
      <c r="H690" s="98"/>
      <c r="I690" s="98"/>
      <c r="J690" s="98"/>
      <c r="K690" s="98"/>
      <c r="L690" s="98"/>
      <c r="M690" s="98"/>
      <c r="N690" s="98"/>
      <c r="O690" s="98"/>
      <c r="P690" s="98"/>
      <c r="Q690" s="98"/>
      <c r="R690" s="98"/>
      <c r="S690" s="98"/>
      <c r="T690" s="98"/>
    </row>
    <row r="691" spans="2:20">
      <c r="B691" s="98"/>
      <c r="C691" s="98"/>
      <c r="D691" s="98"/>
      <c r="E691" s="98"/>
      <c r="F691" s="98"/>
      <c r="G691" s="98"/>
      <c r="H691" s="98"/>
      <c r="I691" s="98"/>
      <c r="J691" s="98"/>
      <c r="K691" s="98"/>
      <c r="L691" s="98"/>
      <c r="M691" s="98"/>
      <c r="N691" s="98"/>
      <c r="O691" s="98"/>
      <c r="P691" s="98"/>
      <c r="Q691" s="98"/>
      <c r="R691" s="98"/>
      <c r="S691" s="98"/>
      <c r="T691" s="98"/>
    </row>
    <row r="692" spans="2:20">
      <c r="B692" s="98"/>
      <c r="C692" s="98"/>
      <c r="D692" s="98"/>
      <c r="E692" s="98"/>
      <c r="F692" s="98"/>
      <c r="G692" s="98"/>
      <c r="H692" s="98"/>
      <c r="I692" s="98"/>
      <c r="J692" s="98"/>
      <c r="K692" s="98"/>
      <c r="L692" s="98"/>
      <c r="M692" s="98"/>
      <c r="N692" s="98"/>
      <c r="O692" s="98"/>
      <c r="P692" s="98"/>
      <c r="Q692" s="98"/>
      <c r="R692" s="98"/>
      <c r="S692" s="98"/>
      <c r="T692" s="98"/>
    </row>
    <row r="693" spans="2:20">
      <c r="B693" s="98"/>
      <c r="C693" s="98"/>
      <c r="D693" s="98"/>
      <c r="E693" s="98"/>
      <c r="F693" s="98"/>
      <c r="G693" s="98"/>
      <c r="H693" s="98"/>
      <c r="I693" s="98"/>
      <c r="J693" s="98"/>
      <c r="K693" s="98"/>
      <c r="L693" s="98"/>
      <c r="M693" s="98"/>
      <c r="N693" s="98"/>
      <c r="O693" s="98"/>
      <c r="P693" s="98"/>
      <c r="Q693" s="98"/>
      <c r="R693" s="98"/>
      <c r="S693" s="98"/>
      <c r="T693" s="98"/>
    </row>
    <row r="694" spans="2:20">
      <c r="B694" s="98"/>
      <c r="C694" s="98"/>
      <c r="D694" s="98"/>
      <c r="E694" s="98"/>
      <c r="F694" s="98"/>
      <c r="G694" s="98"/>
      <c r="H694" s="98"/>
      <c r="I694" s="98"/>
      <c r="J694" s="98"/>
      <c r="K694" s="98"/>
      <c r="L694" s="98"/>
      <c r="M694" s="98"/>
      <c r="N694" s="98"/>
      <c r="O694" s="98"/>
      <c r="P694" s="98"/>
      <c r="Q694" s="98"/>
      <c r="R694" s="98"/>
      <c r="S694" s="98"/>
      <c r="T694" s="98"/>
    </row>
    <row r="695" spans="2:20">
      <c r="B695" s="98"/>
      <c r="C695" s="98"/>
      <c r="D695" s="98"/>
      <c r="E695" s="98"/>
      <c r="F695" s="98"/>
      <c r="G695" s="98"/>
      <c r="H695" s="98"/>
      <c r="I695" s="98"/>
      <c r="J695" s="98"/>
      <c r="K695" s="98"/>
      <c r="L695" s="98"/>
      <c r="M695" s="98"/>
      <c r="N695" s="98"/>
      <c r="O695" s="98"/>
      <c r="P695" s="98"/>
      <c r="Q695" s="98"/>
      <c r="R695" s="98"/>
      <c r="S695" s="98"/>
      <c r="T695" s="98"/>
    </row>
    <row r="696" spans="2:20">
      <c r="B696" s="98"/>
      <c r="C696" s="98"/>
      <c r="D696" s="98"/>
      <c r="E696" s="98"/>
      <c r="F696" s="98"/>
      <c r="G696" s="98"/>
      <c r="H696" s="98"/>
      <c r="I696" s="98"/>
      <c r="J696" s="98"/>
      <c r="K696" s="98"/>
      <c r="L696" s="98"/>
      <c r="M696" s="98"/>
      <c r="N696" s="98"/>
      <c r="O696" s="98"/>
      <c r="P696" s="98"/>
      <c r="Q696" s="98"/>
      <c r="R696" s="98"/>
      <c r="S696" s="98"/>
      <c r="T696" s="98"/>
    </row>
    <row r="697" spans="2:20">
      <c r="B697" s="98"/>
      <c r="C697" s="98"/>
      <c r="D697" s="98"/>
      <c r="E697" s="98"/>
      <c r="F697" s="98"/>
      <c r="G697" s="98"/>
      <c r="H697" s="98"/>
      <c r="I697" s="98"/>
      <c r="J697" s="98"/>
      <c r="K697" s="98"/>
      <c r="L697" s="98"/>
      <c r="M697" s="98"/>
      <c r="N697" s="98"/>
      <c r="O697" s="98"/>
      <c r="P697" s="98"/>
      <c r="Q697" s="98"/>
      <c r="R697" s="98"/>
      <c r="S697" s="98"/>
      <c r="T697" s="98"/>
    </row>
    <row r="698" spans="2:20">
      <c r="B698" s="98"/>
      <c r="C698" s="98"/>
      <c r="D698" s="98"/>
      <c r="E698" s="98"/>
      <c r="F698" s="98"/>
      <c r="G698" s="98"/>
      <c r="H698" s="98"/>
      <c r="I698" s="98"/>
      <c r="J698" s="98"/>
      <c r="K698" s="98"/>
      <c r="L698" s="98"/>
      <c r="M698" s="98"/>
      <c r="N698" s="98"/>
      <c r="O698" s="98"/>
      <c r="P698" s="98"/>
      <c r="Q698" s="98"/>
      <c r="R698" s="98"/>
      <c r="S698" s="98"/>
      <c r="T698" s="98"/>
    </row>
    <row r="699" spans="2:20">
      <c r="B699" s="98"/>
      <c r="C699" s="98"/>
      <c r="D699" s="98"/>
      <c r="E699" s="98"/>
      <c r="F699" s="98"/>
      <c r="G699" s="98"/>
      <c r="H699" s="98"/>
      <c r="I699" s="98"/>
      <c r="J699" s="98"/>
      <c r="K699" s="98"/>
      <c r="L699" s="98"/>
      <c r="M699" s="98"/>
      <c r="N699" s="98"/>
      <c r="O699" s="98"/>
      <c r="P699" s="98"/>
      <c r="Q699" s="98"/>
      <c r="R699" s="98"/>
      <c r="S699" s="98"/>
      <c r="T699" s="98"/>
    </row>
    <row r="700" spans="2:20">
      <c r="B700" s="98"/>
      <c r="C700" s="98"/>
      <c r="D700" s="98"/>
      <c r="E700" s="98"/>
      <c r="F700" s="98"/>
      <c r="G700" s="98"/>
      <c r="H700" s="98"/>
      <c r="I700" s="98"/>
      <c r="J700" s="98"/>
      <c r="K700" s="98"/>
      <c r="L700" s="98"/>
      <c r="M700" s="98"/>
      <c r="N700" s="98"/>
      <c r="O700" s="98"/>
      <c r="P700" s="98"/>
      <c r="Q700" s="98"/>
      <c r="R700" s="98"/>
      <c r="S700" s="98"/>
      <c r="T700" s="98"/>
    </row>
    <row r="701" spans="2:20">
      <c r="B701" s="98"/>
      <c r="C701" s="98"/>
      <c r="D701" s="98"/>
      <c r="E701" s="98"/>
      <c r="F701" s="98"/>
      <c r="G701" s="98"/>
      <c r="H701" s="98"/>
      <c r="I701" s="98"/>
      <c r="J701" s="98"/>
      <c r="K701" s="98"/>
      <c r="L701" s="98"/>
      <c r="M701" s="98"/>
      <c r="N701" s="98"/>
      <c r="O701" s="98"/>
      <c r="P701" s="98"/>
      <c r="Q701" s="98"/>
      <c r="R701" s="98"/>
      <c r="S701" s="98"/>
      <c r="T701" s="98"/>
    </row>
    <row r="702" spans="2:20">
      <c r="B702" s="98"/>
      <c r="C702" s="98"/>
      <c r="D702" s="98"/>
      <c r="E702" s="98"/>
      <c r="F702" s="98"/>
      <c r="G702" s="98"/>
      <c r="H702" s="98"/>
      <c r="I702" s="98"/>
      <c r="J702" s="98"/>
      <c r="K702" s="98"/>
      <c r="L702" s="98"/>
      <c r="M702" s="98"/>
      <c r="N702" s="98"/>
      <c r="O702" s="98"/>
      <c r="P702" s="98"/>
      <c r="Q702" s="98"/>
      <c r="R702" s="98"/>
      <c r="S702" s="98"/>
      <c r="T702" s="98"/>
    </row>
    <row r="703" spans="2:20">
      <c r="B703" s="98"/>
      <c r="C703" s="98"/>
      <c r="D703" s="98"/>
      <c r="E703" s="98"/>
      <c r="F703" s="98"/>
      <c r="G703" s="98"/>
      <c r="H703" s="98"/>
      <c r="I703" s="98"/>
      <c r="J703" s="98"/>
      <c r="K703" s="98"/>
      <c r="L703" s="98"/>
      <c r="M703" s="98"/>
      <c r="N703" s="98"/>
      <c r="O703" s="98"/>
      <c r="P703" s="98"/>
      <c r="Q703" s="98"/>
      <c r="R703" s="98"/>
      <c r="S703" s="98"/>
      <c r="T703" s="98"/>
    </row>
    <row r="704" spans="2:20">
      <c r="B704" s="98"/>
      <c r="C704" s="98"/>
      <c r="D704" s="98"/>
      <c r="E704" s="98"/>
      <c r="F704" s="98"/>
      <c r="G704" s="98"/>
      <c r="H704" s="98"/>
      <c r="I704" s="98"/>
      <c r="J704" s="98"/>
      <c r="K704" s="98"/>
      <c r="L704" s="98"/>
      <c r="M704" s="98"/>
      <c r="N704" s="98"/>
      <c r="O704" s="98"/>
      <c r="P704" s="98"/>
      <c r="Q704" s="98"/>
      <c r="R704" s="98"/>
      <c r="S704" s="98"/>
      <c r="T704" s="98"/>
    </row>
    <row r="705" spans="2:20">
      <c r="B705" s="98"/>
      <c r="C705" s="98"/>
      <c r="D705" s="98"/>
      <c r="E705" s="98"/>
      <c r="F705" s="98"/>
      <c r="G705" s="98"/>
      <c r="H705" s="98"/>
      <c r="I705" s="98"/>
      <c r="J705" s="98"/>
      <c r="K705" s="98"/>
      <c r="L705" s="98"/>
      <c r="M705" s="98"/>
      <c r="N705" s="98"/>
      <c r="O705" s="98"/>
      <c r="P705" s="98"/>
      <c r="Q705" s="98"/>
      <c r="R705" s="98"/>
      <c r="S705" s="98"/>
      <c r="T705" s="98"/>
    </row>
    <row r="706" spans="2:20">
      <c r="B706" s="98"/>
      <c r="C706" s="98"/>
      <c r="D706" s="98"/>
      <c r="E706" s="98"/>
      <c r="F706" s="98"/>
      <c r="G706" s="98"/>
      <c r="H706" s="98"/>
      <c r="I706" s="98"/>
      <c r="J706" s="98"/>
      <c r="K706" s="98"/>
      <c r="L706" s="98"/>
      <c r="M706" s="98"/>
      <c r="N706" s="98"/>
      <c r="O706" s="98"/>
      <c r="P706" s="98"/>
      <c r="Q706" s="98"/>
      <c r="R706" s="98"/>
      <c r="S706" s="98"/>
      <c r="T706" s="98"/>
    </row>
    <row r="707" spans="2:20">
      <c r="B707" s="98"/>
      <c r="C707" s="98"/>
      <c r="D707" s="98"/>
      <c r="E707" s="98"/>
      <c r="F707" s="98"/>
      <c r="G707" s="98"/>
      <c r="H707" s="98"/>
      <c r="I707" s="98"/>
      <c r="J707" s="98"/>
      <c r="K707" s="98"/>
      <c r="L707" s="98"/>
      <c r="M707" s="98"/>
      <c r="N707" s="98"/>
      <c r="O707" s="98"/>
      <c r="P707" s="98"/>
      <c r="Q707" s="98"/>
      <c r="R707" s="98"/>
      <c r="S707" s="98"/>
      <c r="T707" s="98"/>
    </row>
    <row r="708" spans="2:20">
      <c r="B708" s="98"/>
      <c r="C708" s="98"/>
      <c r="D708" s="98"/>
      <c r="E708" s="98"/>
      <c r="F708" s="98"/>
      <c r="G708" s="98"/>
      <c r="H708" s="98"/>
      <c r="I708" s="98"/>
      <c r="J708" s="98"/>
      <c r="K708" s="98"/>
      <c r="L708" s="98"/>
      <c r="M708" s="98"/>
      <c r="N708" s="98"/>
      <c r="O708" s="98"/>
      <c r="P708" s="98"/>
      <c r="Q708" s="98"/>
      <c r="R708" s="98"/>
      <c r="S708" s="98"/>
      <c r="T708" s="98"/>
    </row>
    <row r="709" spans="2:20">
      <c r="B709" s="98"/>
      <c r="C709" s="98"/>
      <c r="D709" s="98"/>
      <c r="E709" s="98"/>
      <c r="F709" s="98"/>
      <c r="G709" s="98"/>
      <c r="H709" s="98"/>
      <c r="I709" s="98"/>
      <c r="J709" s="98"/>
      <c r="K709" s="98"/>
      <c r="L709" s="98"/>
      <c r="M709" s="98"/>
      <c r="N709" s="98"/>
      <c r="O709" s="98"/>
      <c r="P709" s="98"/>
      <c r="Q709" s="98"/>
      <c r="R709" s="98"/>
      <c r="S709" s="98"/>
      <c r="T709" s="98"/>
    </row>
    <row r="710" spans="2:20">
      <c r="B710" s="98"/>
      <c r="C710" s="98"/>
      <c r="D710" s="98"/>
      <c r="E710" s="98"/>
      <c r="F710" s="98"/>
      <c r="G710" s="98"/>
      <c r="H710" s="98"/>
      <c r="I710" s="98"/>
      <c r="J710" s="98"/>
      <c r="K710" s="98"/>
      <c r="L710" s="98"/>
      <c r="M710" s="98"/>
      <c r="N710" s="98"/>
      <c r="O710" s="98"/>
      <c r="P710" s="98"/>
      <c r="Q710" s="98"/>
      <c r="R710" s="98"/>
      <c r="S710" s="98"/>
      <c r="T710" s="98"/>
    </row>
    <row r="711" spans="2:20">
      <c r="B711" s="98"/>
      <c r="C711" s="98"/>
      <c r="D711" s="98"/>
      <c r="E711" s="98"/>
      <c r="F711" s="98"/>
      <c r="G711" s="98"/>
      <c r="H711" s="98"/>
      <c r="I711" s="98"/>
      <c r="J711" s="98"/>
      <c r="K711" s="98"/>
      <c r="L711" s="98"/>
      <c r="M711" s="98"/>
      <c r="N711" s="98"/>
      <c r="O711" s="98"/>
      <c r="P711" s="98"/>
      <c r="Q711" s="98"/>
      <c r="R711" s="98"/>
      <c r="S711" s="98"/>
      <c r="T711" s="98"/>
    </row>
    <row r="712" spans="2:20">
      <c r="B712" s="98"/>
      <c r="C712" s="98"/>
      <c r="D712" s="98"/>
      <c r="E712" s="98"/>
      <c r="F712" s="98"/>
      <c r="G712" s="98"/>
      <c r="H712" s="98"/>
      <c r="I712" s="98"/>
      <c r="J712" s="98"/>
      <c r="K712" s="98"/>
      <c r="L712" s="98"/>
      <c r="M712" s="98"/>
      <c r="N712" s="98"/>
      <c r="O712" s="98"/>
      <c r="P712" s="98"/>
      <c r="Q712" s="98"/>
      <c r="R712" s="98"/>
      <c r="S712" s="98"/>
      <c r="T712" s="98"/>
    </row>
    <row r="713" spans="2:20">
      <c r="B713" s="98"/>
      <c r="C713" s="98"/>
      <c r="D713" s="98"/>
      <c r="E713" s="98"/>
      <c r="F713" s="98"/>
      <c r="G713" s="98"/>
      <c r="H713" s="98"/>
      <c r="I713" s="98"/>
      <c r="J713" s="98"/>
      <c r="K713" s="98"/>
      <c r="L713" s="98"/>
      <c r="M713" s="98"/>
      <c r="N713" s="98"/>
      <c r="O713" s="98"/>
      <c r="P713" s="98"/>
      <c r="Q713" s="98"/>
      <c r="R713" s="98"/>
      <c r="S713" s="98"/>
      <c r="T713" s="98"/>
    </row>
    <row r="714" spans="2:20">
      <c r="B714" s="98"/>
      <c r="C714" s="98"/>
      <c r="D714" s="98"/>
      <c r="E714" s="98"/>
      <c r="F714" s="98"/>
      <c r="G714" s="98"/>
      <c r="H714" s="98"/>
      <c r="I714" s="98"/>
      <c r="J714" s="98"/>
      <c r="K714" s="98"/>
      <c r="L714" s="98"/>
      <c r="M714" s="98"/>
      <c r="N714" s="98"/>
      <c r="O714" s="98"/>
      <c r="P714" s="98"/>
      <c r="Q714" s="98"/>
      <c r="R714" s="98"/>
      <c r="S714" s="98"/>
      <c r="T714" s="98"/>
    </row>
    <row r="715" spans="2:20">
      <c r="B715" s="98"/>
      <c r="C715" s="98"/>
      <c r="D715" s="98"/>
      <c r="E715" s="98"/>
      <c r="F715" s="98"/>
      <c r="G715" s="98"/>
      <c r="H715" s="98"/>
      <c r="I715" s="98"/>
      <c r="J715" s="98"/>
      <c r="K715" s="98"/>
      <c r="L715" s="98"/>
      <c r="M715" s="98"/>
      <c r="N715" s="98"/>
      <c r="O715" s="98"/>
      <c r="P715" s="98"/>
      <c r="Q715" s="98"/>
      <c r="R715" s="98"/>
      <c r="S715" s="98"/>
      <c r="T715" s="98"/>
    </row>
    <row r="716" spans="2:20">
      <c r="B716" s="98"/>
      <c r="C716" s="98"/>
      <c r="D716" s="98"/>
      <c r="E716" s="98"/>
      <c r="F716" s="98"/>
      <c r="G716" s="98"/>
      <c r="H716" s="98"/>
      <c r="I716" s="98"/>
      <c r="J716" s="98"/>
      <c r="K716" s="98"/>
      <c r="L716" s="98"/>
      <c r="M716" s="98"/>
      <c r="N716" s="98"/>
      <c r="O716" s="98"/>
      <c r="P716" s="98"/>
      <c r="Q716" s="98"/>
      <c r="R716" s="98"/>
      <c r="S716" s="98"/>
      <c r="T716" s="98"/>
    </row>
    <row r="717" spans="2:20">
      <c r="B717" s="98"/>
      <c r="C717" s="98"/>
      <c r="D717" s="98"/>
      <c r="E717" s="98"/>
      <c r="F717" s="98"/>
      <c r="G717" s="98"/>
      <c r="H717" s="98"/>
      <c r="I717" s="98"/>
      <c r="J717" s="98"/>
      <c r="K717" s="98"/>
      <c r="L717" s="98"/>
      <c r="M717" s="98"/>
      <c r="N717" s="98"/>
      <c r="O717" s="98"/>
      <c r="P717" s="98"/>
      <c r="Q717" s="98"/>
      <c r="R717" s="98"/>
      <c r="S717" s="98"/>
      <c r="T717" s="98"/>
    </row>
    <row r="718" spans="2:20">
      <c r="B718" s="98"/>
      <c r="C718" s="98"/>
      <c r="D718" s="98"/>
      <c r="E718" s="98"/>
      <c r="F718" s="98"/>
      <c r="G718" s="98"/>
      <c r="H718" s="98"/>
      <c r="I718" s="98"/>
      <c r="J718" s="98"/>
      <c r="K718" s="98"/>
      <c r="L718" s="98"/>
      <c r="M718" s="98"/>
      <c r="N718" s="98"/>
      <c r="O718" s="98"/>
      <c r="P718" s="98"/>
      <c r="Q718" s="98"/>
      <c r="R718" s="98"/>
      <c r="S718" s="98"/>
      <c r="T718" s="98"/>
    </row>
    <row r="719" spans="2:20">
      <c r="B719" s="98"/>
      <c r="C719" s="98"/>
      <c r="D719" s="98"/>
      <c r="E719" s="98"/>
      <c r="F719" s="98"/>
      <c r="G719" s="98"/>
      <c r="H719" s="98"/>
      <c r="I719" s="98"/>
      <c r="J719" s="98"/>
      <c r="K719" s="98"/>
      <c r="L719" s="98"/>
      <c r="M719" s="98"/>
      <c r="N719" s="98"/>
      <c r="O719" s="98"/>
      <c r="P719" s="98"/>
      <c r="Q719" s="98"/>
      <c r="R719" s="98"/>
      <c r="S719" s="98"/>
      <c r="T719" s="98"/>
    </row>
    <row r="720" spans="2:20">
      <c r="B720" s="98"/>
      <c r="C720" s="98"/>
      <c r="D720" s="98"/>
      <c r="E720" s="98"/>
      <c r="F720" s="98"/>
      <c r="G720" s="98"/>
      <c r="H720" s="98"/>
      <c r="I720" s="98"/>
      <c r="J720" s="98"/>
      <c r="K720" s="98"/>
      <c r="L720" s="98"/>
      <c r="M720" s="98"/>
      <c r="N720" s="98"/>
      <c r="O720" s="98"/>
      <c r="P720" s="98"/>
      <c r="Q720" s="98"/>
      <c r="R720" s="98"/>
      <c r="S720" s="98"/>
      <c r="T720" s="98"/>
    </row>
    <row r="721" spans="2:20">
      <c r="B721" s="98"/>
      <c r="C721" s="98"/>
      <c r="D721" s="98"/>
      <c r="E721" s="98"/>
      <c r="F721" s="98"/>
      <c r="G721" s="98"/>
      <c r="H721" s="98"/>
      <c r="I721" s="98"/>
      <c r="J721" s="98"/>
      <c r="K721" s="98"/>
      <c r="L721" s="98"/>
      <c r="M721" s="98"/>
      <c r="N721" s="98"/>
      <c r="O721" s="98"/>
      <c r="P721" s="98"/>
      <c r="Q721" s="98"/>
      <c r="R721" s="98"/>
      <c r="S721" s="98"/>
      <c r="T721" s="98"/>
    </row>
    <row r="722" spans="2:20">
      <c r="B722" s="98"/>
      <c r="C722" s="98"/>
      <c r="D722" s="98"/>
      <c r="E722" s="98"/>
      <c r="F722" s="98"/>
      <c r="G722" s="98"/>
      <c r="H722" s="98"/>
      <c r="I722" s="98"/>
      <c r="J722" s="98"/>
      <c r="K722" s="98"/>
      <c r="L722" s="98"/>
      <c r="M722" s="98"/>
      <c r="N722" s="98"/>
      <c r="O722" s="98"/>
      <c r="P722" s="98"/>
      <c r="Q722" s="98"/>
      <c r="R722" s="98"/>
      <c r="S722" s="98"/>
      <c r="T722" s="98"/>
    </row>
    <row r="723" spans="2:20">
      <c r="B723" s="98"/>
      <c r="C723" s="98"/>
      <c r="D723" s="98"/>
      <c r="E723" s="98"/>
      <c r="F723" s="98"/>
      <c r="G723" s="98"/>
      <c r="H723" s="98"/>
      <c r="I723" s="98"/>
      <c r="J723" s="98"/>
      <c r="K723" s="98"/>
      <c r="L723" s="98"/>
      <c r="M723" s="98"/>
      <c r="N723" s="98"/>
      <c r="O723" s="98"/>
      <c r="P723" s="98"/>
      <c r="Q723" s="98"/>
      <c r="R723" s="98"/>
      <c r="S723" s="98"/>
      <c r="T723" s="98"/>
    </row>
    <row r="724" spans="2:20">
      <c r="B724" s="98"/>
      <c r="C724" s="98"/>
      <c r="D724" s="98"/>
      <c r="E724" s="98"/>
      <c r="F724" s="98"/>
      <c r="G724" s="98"/>
      <c r="H724" s="98"/>
      <c r="I724" s="98"/>
      <c r="J724" s="98"/>
      <c r="K724" s="98"/>
      <c r="L724" s="98"/>
      <c r="M724" s="98"/>
      <c r="N724" s="98"/>
      <c r="O724" s="98"/>
      <c r="P724" s="98"/>
      <c r="Q724" s="98"/>
      <c r="R724" s="98"/>
      <c r="S724" s="98"/>
      <c r="T724" s="98"/>
    </row>
    <row r="725" spans="2:20">
      <c r="B725" s="98"/>
      <c r="C725" s="98"/>
      <c r="D725" s="98"/>
      <c r="E725" s="98"/>
      <c r="F725" s="98"/>
      <c r="G725" s="98"/>
      <c r="H725" s="98"/>
      <c r="I725" s="98"/>
      <c r="J725" s="98"/>
      <c r="K725" s="98"/>
      <c r="L725" s="98"/>
      <c r="M725" s="98"/>
      <c r="N725" s="98"/>
      <c r="O725" s="98"/>
      <c r="P725" s="98"/>
      <c r="Q725" s="98"/>
      <c r="R725" s="98"/>
      <c r="S725" s="98"/>
      <c r="T725" s="98"/>
    </row>
    <row r="726" spans="2:20">
      <c r="B726" s="98"/>
      <c r="C726" s="98"/>
      <c r="D726" s="98"/>
      <c r="E726" s="98"/>
      <c r="F726" s="98"/>
      <c r="G726" s="98"/>
      <c r="H726" s="98"/>
      <c r="I726" s="98"/>
      <c r="J726" s="98"/>
      <c r="K726" s="98"/>
      <c r="L726" s="98"/>
      <c r="M726" s="98"/>
      <c r="N726" s="98"/>
      <c r="O726" s="98"/>
      <c r="P726" s="98"/>
      <c r="Q726" s="98"/>
      <c r="R726" s="98"/>
      <c r="S726" s="98"/>
      <c r="T726" s="98"/>
    </row>
    <row r="727" spans="2:20">
      <c r="B727" s="98"/>
      <c r="C727" s="98"/>
      <c r="D727" s="98"/>
      <c r="E727" s="98"/>
      <c r="F727" s="98"/>
      <c r="G727" s="98"/>
      <c r="H727" s="98"/>
      <c r="I727" s="98"/>
      <c r="J727" s="98"/>
      <c r="K727" s="98"/>
      <c r="L727" s="98"/>
      <c r="M727" s="98"/>
      <c r="N727" s="98"/>
      <c r="O727" s="98"/>
      <c r="P727" s="98"/>
      <c r="Q727" s="98"/>
      <c r="R727" s="98"/>
      <c r="S727" s="98"/>
      <c r="T727" s="98"/>
    </row>
    <row r="728" spans="2:20">
      <c r="B728" s="98"/>
      <c r="C728" s="98"/>
      <c r="D728" s="98"/>
      <c r="E728" s="98"/>
      <c r="F728" s="98"/>
      <c r="G728" s="98"/>
      <c r="H728" s="98"/>
      <c r="I728" s="98"/>
      <c r="J728" s="98"/>
      <c r="K728" s="98"/>
      <c r="L728" s="98"/>
      <c r="M728" s="98"/>
      <c r="N728" s="98"/>
      <c r="O728" s="98"/>
      <c r="P728" s="98"/>
      <c r="Q728" s="98"/>
      <c r="R728" s="98"/>
      <c r="S728" s="98"/>
      <c r="T728" s="98"/>
    </row>
    <row r="729" spans="2:20">
      <c r="B729" s="98"/>
      <c r="C729" s="98"/>
      <c r="D729" s="98"/>
      <c r="E729" s="98"/>
      <c r="F729" s="98"/>
      <c r="G729" s="98"/>
      <c r="H729" s="98"/>
      <c r="I729" s="98"/>
      <c r="J729" s="98"/>
      <c r="K729" s="98"/>
      <c r="L729" s="98"/>
      <c r="M729" s="98"/>
      <c r="N729" s="98"/>
      <c r="O729" s="98"/>
      <c r="P729" s="98"/>
      <c r="Q729" s="98"/>
      <c r="R729" s="98"/>
      <c r="S729" s="98"/>
      <c r="T729" s="98"/>
    </row>
    <row r="730" spans="2:20">
      <c r="B730" s="98"/>
      <c r="C730" s="98"/>
      <c r="D730" s="98"/>
      <c r="E730" s="98"/>
      <c r="F730" s="98"/>
      <c r="G730" s="98"/>
      <c r="H730" s="98"/>
      <c r="I730" s="98"/>
      <c r="J730" s="98"/>
      <c r="K730" s="98"/>
      <c r="L730" s="98"/>
      <c r="M730" s="98"/>
      <c r="N730" s="98"/>
      <c r="O730" s="98"/>
      <c r="P730" s="98"/>
      <c r="Q730" s="98"/>
      <c r="R730" s="98"/>
      <c r="S730" s="98"/>
      <c r="T730" s="98"/>
    </row>
    <row r="731" spans="2:20">
      <c r="B731" s="98"/>
      <c r="C731" s="98"/>
      <c r="D731" s="98"/>
      <c r="E731" s="98"/>
      <c r="F731" s="98"/>
      <c r="G731" s="98"/>
      <c r="H731" s="98"/>
      <c r="I731" s="98"/>
      <c r="J731" s="98"/>
      <c r="K731" s="98"/>
      <c r="L731" s="98"/>
      <c r="M731" s="98"/>
      <c r="N731" s="98"/>
      <c r="O731" s="98"/>
      <c r="P731" s="98"/>
      <c r="Q731" s="98"/>
      <c r="R731" s="98"/>
      <c r="S731" s="98"/>
      <c r="T731" s="98"/>
    </row>
    <row r="732" spans="2:20">
      <c r="B732" s="98"/>
      <c r="C732" s="98"/>
      <c r="D732" s="98"/>
      <c r="E732" s="98"/>
      <c r="F732" s="98"/>
      <c r="G732" s="98"/>
      <c r="H732" s="98"/>
      <c r="I732" s="98"/>
      <c r="J732" s="98"/>
      <c r="K732" s="98"/>
      <c r="L732" s="98"/>
      <c r="M732" s="98"/>
      <c r="N732" s="98"/>
      <c r="O732" s="98"/>
      <c r="P732" s="98"/>
      <c r="Q732" s="98"/>
      <c r="R732" s="98"/>
      <c r="S732" s="98"/>
      <c r="T732" s="98"/>
    </row>
    <row r="733" spans="2:20">
      <c r="B733" s="98"/>
      <c r="C733" s="98"/>
      <c r="D733" s="98"/>
      <c r="E733" s="98"/>
      <c r="F733" s="98"/>
      <c r="G733" s="98"/>
      <c r="H733" s="98"/>
      <c r="I733" s="98"/>
      <c r="J733" s="98"/>
      <c r="K733" s="98"/>
      <c r="L733" s="98"/>
      <c r="M733" s="98"/>
      <c r="N733" s="98"/>
      <c r="O733" s="98"/>
      <c r="P733" s="98"/>
      <c r="Q733" s="98"/>
      <c r="R733" s="98"/>
      <c r="S733" s="98"/>
      <c r="T733" s="98"/>
    </row>
    <row r="734" spans="2:20">
      <c r="B734" s="98"/>
      <c r="C734" s="98"/>
      <c r="D734" s="98"/>
      <c r="E734" s="98"/>
      <c r="F734" s="98"/>
      <c r="G734" s="98"/>
      <c r="H734" s="98"/>
      <c r="I734" s="98"/>
      <c r="J734" s="98"/>
      <c r="K734" s="98"/>
      <c r="L734" s="98"/>
      <c r="M734" s="98"/>
      <c r="N734" s="98"/>
      <c r="O734" s="98"/>
      <c r="P734" s="98"/>
      <c r="Q734" s="98"/>
      <c r="R734" s="98"/>
      <c r="S734" s="98"/>
      <c r="T734" s="98"/>
    </row>
    <row r="735" spans="2:20">
      <c r="B735" s="98"/>
      <c r="C735" s="98"/>
      <c r="D735" s="98"/>
      <c r="E735" s="98"/>
      <c r="F735" s="98"/>
      <c r="G735" s="98"/>
      <c r="H735" s="98"/>
      <c r="I735" s="98"/>
      <c r="J735" s="98"/>
      <c r="K735" s="98"/>
      <c r="L735" s="98"/>
      <c r="M735" s="98"/>
      <c r="N735" s="98"/>
      <c r="O735" s="98"/>
      <c r="P735" s="98"/>
      <c r="Q735" s="98"/>
      <c r="R735" s="98"/>
      <c r="S735" s="98"/>
      <c r="T735" s="98"/>
    </row>
    <row r="736" spans="2:20">
      <c r="B736" s="98"/>
      <c r="C736" s="98"/>
      <c r="D736" s="98"/>
      <c r="E736" s="98"/>
      <c r="F736" s="98"/>
      <c r="G736" s="98"/>
      <c r="H736" s="98"/>
      <c r="I736" s="98"/>
      <c r="J736" s="98"/>
      <c r="K736" s="98"/>
      <c r="L736" s="98"/>
      <c r="M736" s="98"/>
      <c r="N736" s="98"/>
      <c r="O736" s="98"/>
      <c r="P736" s="98"/>
      <c r="Q736" s="98"/>
      <c r="R736" s="98"/>
      <c r="S736" s="98"/>
      <c r="T736" s="98"/>
    </row>
    <row r="737" spans="2:20">
      <c r="B737" s="98"/>
      <c r="C737" s="98"/>
      <c r="D737" s="98"/>
      <c r="E737" s="98"/>
      <c r="F737" s="98"/>
      <c r="G737" s="98"/>
      <c r="H737" s="98"/>
      <c r="I737" s="98"/>
      <c r="J737" s="98"/>
      <c r="K737" s="98"/>
      <c r="L737" s="98"/>
      <c r="M737" s="98"/>
      <c r="N737" s="98"/>
      <c r="O737" s="98"/>
      <c r="P737" s="98"/>
      <c r="Q737" s="98"/>
      <c r="R737" s="98"/>
      <c r="S737" s="98"/>
      <c r="T737" s="98"/>
    </row>
    <row r="738" spans="2:20">
      <c r="B738" s="98"/>
      <c r="C738" s="98"/>
      <c r="D738" s="98"/>
      <c r="E738" s="98"/>
      <c r="F738" s="98"/>
      <c r="G738" s="98"/>
      <c r="H738" s="98"/>
      <c r="I738" s="98"/>
      <c r="J738" s="98"/>
      <c r="K738" s="98"/>
      <c r="L738" s="98"/>
      <c r="M738" s="98"/>
      <c r="N738" s="98"/>
      <c r="O738" s="98"/>
      <c r="P738" s="98"/>
      <c r="Q738" s="98"/>
      <c r="R738" s="98"/>
      <c r="S738" s="98"/>
      <c r="T738" s="98"/>
    </row>
    <row r="739" spans="2:20">
      <c r="B739" s="98"/>
      <c r="C739" s="98"/>
      <c r="D739" s="98"/>
      <c r="E739" s="98"/>
      <c r="F739" s="98"/>
      <c r="G739" s="98"/>
      <c r="H739" s="98"/>
      <c r="I739" s="98"/>
      <c r="J739" s="98"/>
      <c r="K739" s="98"/>
      <c r="L739" s="98"/>
      <c r="M739" s="98"/>
      <c r="N739" s="98"/>
      <c r="O739" s="98"/>
      <c r="P739" s="98"/>
      <c r="Q739" s="98"/>
      <c r="R739" s="98"/>
      <c r="S739" s="98"/>
      <c r="T739" s="98"/>
    </row>
    <row r="740" spans="2:20">
      <c r="B740" s="98"/>
      <c r="C740" s="98"/>
      <c r="D740" s="98"/>
      <c r="E740" s="98"/>
      <c r="F740" s="98"/>
      <c r="G740" s="98"/>
      <c r="H740" s="98"/>
      <c r="I740" s="98"/>
      <c r="J740" s="98"/>
      <c r="K740" s="98"/>
      <c r="L740" s="98"/>
      <c r="M740" s="98"/>
      <c r="N740" s="98"/>
      <c r="O740" s="98"/>
      <c r="P740" s="98"/>
      <c r="Q740" s="98"/>
      <c r="R740" s="98"/>
      <c r="S740" s="98"/>
      <c r="T740" s="98"/>
    </row>
    <row r="741" spans="2:20">
      <c r="B741" s="98"/>
      <c r="C741" s="98"/>
      <c r="D741" s="98"/>
      <c r="E741" s="98"/>
      <c r="F741" s="98"/>
      <c r="G741" s="98"/>
      <c r="H741" s="98"/>
      <c r="I741" s="98"/>
      <c r="J741" s="98"/>
      <c r="K741" s="98"/>
      <c r="L741" s="98"/>
      <c r="M741" s="98"/>
      <c r="N741" s="98"/>
      <c r="O741" s="98"/>
      <c r="P741" s="98"/>
      <c r="Q741" s="98"/>
      <c r="R741" s="98"/>
      <c r="S741" s="98"/>
      <c r="T741" s="98"/>
    </row>
    <row r="742" spans="2:20">
      <c r="B742" s="98"/>
      <c r="C742" s="98"/>
      <c r="D742" s="98"/>
      <c r="E742" s="98"/>
      <c r="F742" s="98"/>
      <c r="G742" s="98"/>
      <c r="H742" s="98"/>
      <c r="I742" s="98"/>
      <c r="J742" s="98"/>
      <c r="K742" s="98"/>
      <c r="L742" s="98"/>
      <c r="M742" s="98"/>
      <c r="N742" s="98"/>
      <c r="O742" s="98"/>
      <c r="P742" s="98"/>
      <c r="Q742" s="98"/>
      <c r="R742" s="98"/>
      <c r="S742" s="98"/>
      <c r="T742" s="98"/>
    </row>
    <row r="743" spans="2:20">
      <c r="B743" s="98"/>
      <c r="C743" s="98"/>
      <c r="D743" s="98"/>
      <c r="E743" s="98"/>
      <c r="F743" s="98"/>
      <c r="G743" s="98"/>
      <c r="H743" s="98"/>
      <c r="I743" s="98"/>
      <c r="J743" s="98"/>
      <c r="K743" s="98"/>
      <c r="L743" s="98"/>
      <c r="M743" s="98"/>
      <c r="N743" s="98"/>
      <c r="O743" s="98"/>
      <c r="P743" s="98"/>
      <c r="Q743" s="98"/>
      <c r="R743" s="98"/>
      <c r="S743" s="98"/>
      <c r="T743" s="98"/>
    </row>
    <row r="744" spans="2:20">
      <c r="B744" s="98"/>
      <c r="C744" s="98"/>
      <c r="D744" s="98"/>
      <c r="E744" s="98"/>
      <c r="F744" s="98"/>
      <c r="G744" s="98"/>
      <c r="H744" s="98"/>
      <c r="I744" s="98"/>
      <c r="J744" s="98"/>
      <c r="K744" s="98"/>
      <c r="L744" s="98"/>
      <c r="M744" s="98"/>
      <c r="N744" s="98"/>
      <c r="O744" s="98"/>
      <c r="P744" s="98"/>
      <c r="Q744" s="98"/>
      <c r="R744" s="98"/>
      <c r="S744" s="98"/>
      <c r="T744" s="98"/>
    </row>
    <row r="745" spans="2:20">
      <c r="B745" s="98"/>
      <c r="C745" s="98"/>
      <c r="D745" s="98"/>
      <c r="E745" s="98"/>
      <c r="F745" s="98"/>
      <c r="G745" s="98"/>
      <c r="H745" s="98"/>
      <c r="I745" s="98"/>
      <c r="J745" s="98"/>
      <c r="K745" s="98"/>
      <c r="L745" s="98"/>
      <c r="M745" s="98"/>
      <c r="N745" s="98"/>
      <c r="O745" s="98"/>
      <c r="P745" s="98"/>
      <c r="Q745" s="98"/>
      <c r="R745" s="98"/>
      <c r="S745" s="98"/>
      <c r="T745" s="98"/>
    </row>
    <row r="746" spans="2:20">
      <c r="B746" s="98"/>
      <c r="C746" s="98"/>
      <c r="D746" s="98"/>
      <c r="E746" s="98"/>
      <c r="F746" s="98"/>
      <c r="G746" s="98"/>
      <c r="H746" s="98"/>
      <c r="I746" s="98"/>
      <c r="J746" s="98"/>
      <c r="K746" s="98"/>
      <c r="L746" s="98"/>
      <c r="M746" s="98"/>
      <c r="N746" s="98"/>
      <c r="O746" s="98"/>
      <c r="P746" s="98"/>
      <c r="Q746" s="98"/>
      <c r="R746" s="98"/>
      <c r="S746" s="98"/>
      <c r="T746" s="98"/>
    </row>
    <row r="747" spans="2:20">
      <c r="B747" s="98"/>
      <c r="C747" s="98"/>
      <c r="D747" s="98"/>
      <c r="E747" s="98"/>
      <c r="F747" s="98"/>
      <c r="G747" s="98"/>
      <c r="H747" s="98"/>
      <c r="I747" s="98"/>
      <c r="J747" s="98"/>
      <c r="K747" s="98"/>
      <c r="L747" s="98"/>
      <c r="M747" s="98"/>
      <c r="N747" s="98"/>
      <c r="O747" s="98"/>
      <c r="P747" s="98"/>
      <c r="Q747" s="98"/>
      <c r="R747" s="98"/>
      <c r="S747" s="98"/>
      <c r="T747" s="98"/>
    </row>
    <row r="748" spans="2:20">
      <c r="B748" s="98"/>
      <c r="C748" s="98"/>
      <c r="D748" s="98"/>
      <c r="E748" s="98"/>
      <c r="F748" s="98"/>
      <c r="G748" s="98"/>
      <c r="H748" s="98"/>
      <c r="I748" s="98"/>
      <c r="J748" s="98"/>
      <c r="K748" s="98"/>
      <c r="L748" s="98"/>
      <c r="M748" s="98"/>
      <c r="N748" s="98"/>
      <c r="O748" s="98"/>
      <c r="P748" s="98"/>
      <c r="Q748" s="98"/>
      <c r="R748" s="98"/>
      <c r="S748" s="98"/>
      <c r="T748" s="98"/>
    </row>
    <row r="749" spans="2:20">
      <c r="B749" s="98"/>
      <c r="C749" s="98"/>
      <c r="D749" s="98"/>
      <c r="E749" s="98"/>
      <c r="F749" s="98"/>
      <c r="G749" s="98"/>
      <c r="H749" s="98"/>
      <c r="I749" s="98"/>
      <c r="J749" s="98"/>
      <c r="K749" s="98"/>
      <c r="L749" s="98"/>
      <c r="M749" s="98"/>
      <c r="N749" s="98"/>
      <c r="O749" s="98"/>
      <c r="P749" s="98"/>
      <c r="Q749" s="98"/>
      <c r="R749" s="98"/>
      <c r="S749" s="98"/>
      <c r="T749" s="98"/>
    </row>
    <row r="750" spans="2:20">
      <c r="B750" s="98"/>
      <c r="C750" s="98"/>
      <c r="D750" s="98"/>
      <c r="E750" s="98"/>
      <c r="F750" s="98"/>
      <c r="G750" s="98"/>
      <c r="H750" s="98"/>
      <c r="I750" s="98"/>
      <c r="J750" s="98"/>
      <c r="K750" s="98"/>
      <c r="L750" s="98"/>
      <c r="M750" s="98"/>
      <c r="N750" s="98"/>
      <c r="O750" s="98"/>
      <c r="P750" s="98"/>
      <c r="Q750" s="98"/>
      <c r="R750" s="98"/>
      <c r="S750" s="98"/>
      <c r="T750" s="98"/>
    </row>
    <row r="751" spans="2:20">
      <c r="B751" s="98"/>
      <c r="C751" s="98"/>
      <c r="D751" s="98"/>
      <c r="E751" s="98"/>
      <c r="F751" s="98"/>
      <c r="G751" s="98"/>
      <c r="H751" s="98"/>
      <c r="I751" s="98"/>
      <c r="J751" s="98"/>
      <c r="K751" s="98"/>
      <c r="L751" s="98"/>
      <c r="M751" s="98"/>
      <c r="N751" s="98"/>
      <c r="O751" s="98"/>
      <c r="P751" s="98"/>
      <c r="Q751" s="98"/>
      <c r="R751" s="98"/>
      <c r="S751" s="98"/>
      <c r="T751" s="98"/>
    </row>
    <row r="752" spans="2:20">
      <c r="B752" s="98"/>
      <c r="C752" s="98"/>
      <c r="D752" s="98"/>
      <c r="E752" s="98"/>
      <c r="F752" s="98"/>
      <c r="G752" s="98"/>
      <c r="H752" s="98"/>
      <c r="I752" s="98"/>
      <c r="J752" s="98"/>
      <c r="K752" s="98"/>
      <c r="L752" s="98"/>
      <c r="M752" s="98"/>
      <c r="N752" s="98"/>
      <c r="O752" s="98"/>
      <c r="P752" s="98"/>
      <c r="Q752" s="98"/>
      <c r="R752" s="98"/>
      <c r="S752" s="98"/>
      <c r="T752" s="98"/>
    </row>
    <row r="753" spans="2:20">
      <c r="B753" s="98"/>
      <c r="C753" s="98"/>
      <c r="D753" s="98"/>
      <c r="E753" s="98"/>
      <c r="F753" s="98"/>
      <c r="G753" s="98"/>
      <c r="H753" s="98"/>
      <c r="I753" s="98"/>
      <c r="J753" s="98"/>
      <c r="K753" s="98"/>
      <c r="L753" s="98"/>
      <c r="M753" s="98"/>
      <c r="N753" s="98"/>
      <c r="O753" s="98"/>
      <c r="P753" s="98"/>
      <c r="Q753" s="98"/>
      <c r="R753" s="98"/>
      <c r="S753" s="98"/>
      <c r="T753" s="98"/>
    </row>
    <row r="754" spans="2:20">
      <c r="B754" s="98"/>
      <c r="C754" s="98"/>
      <c r="D754" s="98"/>
      <c r="E754" s="98"/>
      <c r="F754" s="98"/>
      <c r="G754" s="98"/>
      <c r="H754" s="98"/>
      <c r="I754" s="98"/>
      <c r="J754" s="98"/>
      <c r="K754" s="98"/>
      <c r="L754" s="98"/>
      <c r="M754" s="98"/>
      <c r="N754" s="98"/>
      <c r="O754" s="98"/>
      <c r="P754" s="98"/>
      <c r="Q754" s="98"/>
      <c r="R754" s="98"/>
      <c r="S754" s="98"/>
      <c r="T754" s="98"/>
    </row>
    <row r="755" spans="2:20">
      <c r="B755" s="98"/>
      <c r="C755" s="98"/>
      <c r="D755" s="98"/>
      <c r="E755" s="98"/>
      <c r="F755" s="98"/>
      <c r="G755" s="98"/>
      <c r="H755" s="98"/>
      <c r="I755" s="98"/>
      <c r="J755" s="98"/>
      <c r="K755" s="98"/>
      <c r="L755" s="98"/>
      <c r="M755" s="98"/>
      <c r="N755" s="98"/>
      <c r="O755" s="98"/>
      <c r="P755" s="98"/>
      <c r="Q755" s="98"/>
      <c r="R755" s="98"/>
      <c r="S755" s="98"/>
      <c r="T755" s="98"/>
    </row>
    <row r="756" spans="2:20">
      <c r="B756" s="98"/>
      <c r="C756" s="98"/>
      <c r="D756" s="98"/>
      <c r="E756" s="98"/>
      <c r="F756" s="98"/>
      <c r="G756" s="98"/>
      <c r="H756" s="98"/>
      <c r="I756" s="98"/>
      <c r="J756" s="98"/>
      <c r="K756" s="98"/>
      <c r="L756" s="98"/>
      <c r="M756" s="98"/>
      <c r="N756" s="98"/>
      <c r="O756" s="98"/>
      <c r="P756" s="98"/>
      <c r="Q756" s="98"/>
      <c r="R756" s="98"/>
      <c r="S756" s="98"/>
      <c r="T756" s="98"/>
    </row>
    <row r="757" spans="2:20">
      <c r="B757" s="98"/>
      <c r="C757" s="98"/>
      <c r="D757" s="98"/>
      <c r="E757" s="98"/>
      <c r="F757" s="98"/>
      <c r="G757" s="98"/>
      <c r="H757" s="98"/>
      <c r="I757" s="98"/>
      <c r="J757" s="98"/>
      <c r="K757" s="98"/>
      <c r="L757" s="98"/>
      <c r="M757" s="98"/>
      <c r="N757" s="98"/>
      <c r="O757" s="98"/>
      <c r="P757" s="98"/>
      <c r="Q757" s="98"/>
      <c r="R757" s="98"/>
      <c r="S757" s="98"/>
      <c r="T757" s="98"/>
    </row>
    <row r="758" spans="2:20">
      <c r="B758" s="98"/>
      <c r="C758" s="98"/>
      <c r="D758" s="98"/>
      <c r="E758" s="98"/>
      <c r="F758" s="98"/>
      <c r="G758" s="98"/>
      <c r="H758" s="98"/>
      <c r="I758" s="98"/>
      <c r="J758" s="98"/>
      <c r="K758" s="98"/>
      <c r="L758" s="98"/>
      <c r="M758" s="98"/>
      <c r="N758" s="98"/>
      <c r="O758" s="98"/>
      <c r="P758" s="98"/>
      <c r="Q758" s="98"/>
      <c r="R758" s="98"/>
      <c r="S758" s="98"/>
      <c r="T758" s="98"/>
    </row>
    <row r="759" spans="2:20">
      <c r="B759" s="98"/>
      <c r="C759" s="98"/>
      <c r="D759" s="98"/>
      <c r="E759" s="98"/>
      <c r="F759" s="98"/>
      <c r="G759" s="98"/>
      <c r="H759" s="98"/>
      <c r="I759" s="98"/>
      <c r="J759" s="98"/>
      <c r="K759" s="98"/>
      <c r="L759" s="98"/>
      <c r="M759" s="98"/>
      <c r="N759" s="98"/>
      <c r="O759" s="98"/>
      <c r="P759" s="98"/>
      <c r="Q759" s="98"/>
      <c r="R759" s="98"/>
      <c r="S759" s="98"/>
      <c r="T759" s="98"/>
    </row>
    <row r="760" spans="2:20">
      <c r="B760" s="98"/>
      <c r="C760" s="98"/>
      <c r="D760" s="98"/>
      <c r="E760" s="98"/>
      <c r="F760" s="98"/>
      <c r="G760" s="98"/>
      <c r="H760" s="98"/>
      <c r="I760" s="98"/>
      <c r="J760" s="98"/>
      <c r="K760" s="98"/>
      <c r="L760" s="98"/>
      <c r="M760" s="98"/>
      <c r="N760" s="98"/>
      <c r="O760" s="98"/>
      <c r="P760" s="98"/>
      <c r="Q760" s="98"/>
      <c r="R760" s="98"/>
      <c r="S760" s="98"/>
      <c r="T760" s="98"/>
    </row>
    <row r="761" spans="2:20">
      <c r="B761" s="98"/>
      <c r="C761" s="98"/>
      <c r="D761" s="98"/>
      <c r="E761" s="98"/>
      <c r="F761" s="98"/>
      <c r="G761" s="98"/>
      <c r="H761" s="98"/>
      <c r="I761" s="98"/>
      <c r="J761" s="98"/>
      <c r="K761" s="98"/>
      <c r="L761" s="98"/>
      <c r="M761" s="98"/>
      <c r="N761" s="98"/>
      <c r="O761" s="98"/>
      <c r="P761" s="98"/>
      <c r="Q761" s="98"/>
      <c r="R761" s="98"/>
      <c r="S761" s="98"/>
      <c r="T761" s="98"/>
    </row>
    <row r="762" spans="2:20">
      <c r="B762" s="98"/>
      <c r="C762" s="98"/>
      <c r="D762" s="98"/>
      <c r="E762" s="98"/>
      <c r="F762" s="98"/>
      <c r="G762" s="98"/>
      <c r="H762" s="98"/>
      <c r="I762" s="98"/>
      <c r="J762" s="98"/>
      <c r="K762" s="98"/>
      <c r="L762" s="98"/>
      <c r="M762" s="98"/>
      <c r="N762" s="98"/>
      <c r="O762" s="98"/>
      <c r="P762" s="98"/>
      <c r="Q762" s="98"/>
      <c r="R762" s="98"/>
      <c r="S762" s="98"/>
      <c r="T762" s="98"/>
    </row>
    <row r="763" spans="2:20">
      <c r="B763" s="98"/>
      <c r="C763" s="98"/>
      <c r="D763" s="98"/>
      <c r="E763" s="98"/>
      <c r="F763" s="98"/>
      <c r="G763" s="98"/>
      <c r="H763" s="98"/>
      <c r="I763" s="98"/>
      <c r="J763" s="98"/>
      <c r="K763" s="98"/>
      <c r="L763" s="98"/>
      <c r="M763" s="98"/>
      <c r="N763" s="98"/>
      <c r="O763" s="98"/>
      <c r="P763" s="98"/>
      <c r="Q763" s="98"/>
      <c r="R763" s="98"/>
      <c r="S763" s="98"/>
      <c r="T763" s="98"/>
    </row>
    <row r="764" spans="2:20">
      <c r="B764" s="98"/>
      <c r="C764" s="98"/>
      <c r="D764" s="98"/>
      <c r="E764" s="98"/>
      <c r="F764" s="98"/>
      <c r="G764" s="98"/>
      <c r="H764" s="98"/>
      <c r="I764" s="98"/>
      <c r="J764" s="98"/>
      <c r="K764" s="98"/>
      <c r="L764" s="98"/>
      <c r="M764" s="98"/>
      <c r="N764" s="98"/>
      <c r="O764" s="98"/>
      <c r="P764" s="98"/>
      <c r="Q764" s="98"/>
      <c r="R764" s="98"/>
      <c r="S764" s="98"/>
      <c r="T764" s="98"/>
    </row>
    <row r="765" spans="2:20">
      <c r="B765" s="98"/>
      <c r="C765" s="98"/>
      <c r="D765" s="98"/>
      <c r="E765" s="98"/>
      <c r="F765" s="98"/>
      <c r="G765" s="98"/>
      <c r="H765" s="98"/>
      <c r="I765" s="98"/>
      <c r="J765" s="98"/>
      <c r="K765" s="98"/>
      <c r="L765" s="98"/>
      <c r="M765" s="98"/>
      <c r="N765" s="98"/>
      <c r="O765" s="98"/>
      <c r="P765" s="98"/>
      <c r="Q765" s="98"/>
      <c r="R765" s="98"/>
      <c r="S765" s="98"/>
      <c r="T765" s="98"/>
    </row>
    <row r="766" spans="2:20">
      <c r="B766" s="98"/>
      <c r="C766" s="98"/>
      <c r="D766" s="98"/>
      <c r="E766" s="98"/>
      <c r="F766" s="98"/>
      <c r="G766" s="98"/>
      <c r="H766" s="98"/>
      <c r="I766" s="98"/>
      <c r="J766" s="98"/>
      <c r="K766" s="98"/>
      <c r="L766" s="98"/>
      <c r="M766" s="98"/>
      <c r="N766" s="98"/>
      <c r="O766" s="98"/>
      <c r="P766" s="98"/>
      <c r="Q766" s="98"/>
      <c r="R766" s="98"/>
      <c r="S766" s="98"/>
      <c r="T766" s="98"/>
    </row>
    <row r="767" spans="2:20">
      <c r="B767" s="98"/>
      <c r="C767" s="98"/>
      <c r="D767" s="98"/>
      <c r="E767" s="98"/>
      <c r="F767" s="98"/>
      <c r="G767" s="98"/>
      <c r="H767" s="98"/>
      <c r="I767" s="98"/>
      <c r="J767" s="98"/>
      <c r="K767" s="98"/>
      <c r="L767" s="98"/>
      <c r="M767" s="98"/>
      <c r="N767" s="98"/>
      <c r="O767" s="98"/>
      <c r="P767" s="98"/>
      <c r="Q767" s="98"/>
      <c r="R767" s="98"/>
      <c r="S767" s="98"/>
      <c r="T767" s="98"/>
    </row>
    <row r="768" spans="2:20">
      <c r="B768" s="98"/>
      <c r="C768" s="98"/>
      <c r="D768" s="98"/>
      <c r="E768" s="98"/>
      <c r="F768" s="98"/>
      <c r="G768" s="98"/>
      <c r="H768" s="98"/>
      <c r="I768" s="98"/>
      <c r="J768" s="98"/>
      <c r="K768" s="98"/>
      <c r="L768" s="98"/>
      <c r="M768" s="98"/>
      <c r="N768" s="98"/>
      <c r="O768" s="98"/>
      <c r="P768" s="98"/>
      <c r="Q768" s="98"/>
      <c r="R768" s="98"/>
      <c r="S768" s="98"/>
      <c r="T768" s="98"/>
    </row>
    <row r="769" spans="2:20">
      <c r="B769" s="98"/>
      <c r="C769" s="98"/>
      <c r="D769" s="98"/>
      <c r="E769" s="98"/>
      <c r="F769" s="98"/>
      <c r="G769" s="98"/>
      <c r="H769" s="98"/>
      <c r="I769" s="98"/>
      <c r="J769" s="98"/>
      <c r="K769" s="98"/>
      <c r="L769" s="98"/>
      <c r="M769" s="98"/>
      <c r="N769" s="98"/>
      <c r="O769" s="98"/>
      <c r="P769" s="98"/>
      <c r="Q769" s="98"/>
      <c r="R769" s="98"/>
      <c r="S769" s="98"/>
      <c r="T769" s="98"/>
    </row>
    <row r="770" spans="2:20">
      <c r="B770" s="98"/>
      <c r="C770" s="98"/>
      <c r="D770" s="98"/>
      <c r="E770" s="98"/>
      <c r="F770" s="98"/>
      <c r="G770" s="98"/>
      <c r="H770" s="98"/>
      <c r="I770" s="98"/>
      <c r="J770" s="98"/>
      <c r="K770" s="98"/>
      <c r="L770" s="98"/>
      <c r="M770" s="98"/>
      <c r="N770" s="98"/>
      <c r="O770" s="98"/>
      <c r="P770" s="98"/>
      <c r="Q770" s="98"/>
      <c r="R770" s="98"/>
      <c r="S770" s="98"/>
      <c r="T770" s="98"/>
    </row>
    <row r="771" spans="2:20">
      <c r="B771" s="98"/>
      <c r="C771" s="98"/>
      <c r="D771" s="98"/>
      <c r="E771" s="98"/>
      <c r="F771" s="98"/>
      <c r="G771" s="98"/>
      <c r="H771" s="98"/>
      <c r="I771" s="98"/>
      <c r="J771" s="98"/>
      <c r="K771" s="98"/>
      <c r="L771" s="98"/>
      <c r="M771" s="98"/>
      <c r="N771" s="98"/>
      <c r="O771" s="98"/>
      <c r="P771" s="98"/>
      <c r="Q771" s="98"/>
      <c r="R771" s="98"/>
      <c r="S771" s="98"/>
      <c r="T771" s="98"/>
    </row>
    <row r="772" spans="2:20">
      <c r="B772" s="98"/>
      <c r="C772" s="98"/>
      <c r="D772" s="98"/>
      <c r="E772" s="98"/>
      <c r="F772" s="98"/>
      <c r="G772" s="98"/>
      <c r="H772" s="98"/>
      <c r="I772" s="98"/>
      <c r="J772" s="98"/>
      <c r="K772" s="98"/>
      <c r="L772" s="98"/>
      <c r="M772" s="98"/>
      <c r="N772" s="98"/>
      <c r="O772" s="98"/>
      <c r="P772" s="98"/>
      <c r="Q772" s="98"/>
      <c r="R772" s="98"/>
      <c r="S772" s="98"/>
      <c r="T772" s="98"/>
    </row>
    <row r="773" spans="2:20">
      <c r="B773" s="98"/>
      <c r="C773" s="98"/>
      <c r="D773" s="98"/>
      <c r="E773" s="98"/>
      <c r="F773" s="98"/>
      <c r="G773" s="98"/>
      <c r="H773" s="98"/>
      <c r="I773" s="98"/>
      <c r="J773" s="98"/>
      <c r="K773" s="98"/>
      <c r="L773" s="98"/>
      <c r="M773" s="98"/>
      <c r="N773" s="98"/>
      <c r="O773" s="98"/>
      <c r="P773" s="98"/>
      <c r="Q773" s="98"/>
      <c r="R773" s="98"/>
      <c r="S773" s="98"/>
      <c r="T773" s="98"/>
    </row>
    <row r="774" spans="2:20">
      <c r="B774" s="98"/>
      <c r="C774" s="98"/>
      <c r="D774" s="98"/>
      <c r="E774" s="98"/>
      <c r="F774" s="98"/>
      <c r="G774" s="98"/>
      <c r="H774" s="98"/>
      <c r="I774" s="98"/>
      <c r="J774" s="98"/>
      <c r="K774" s="98"/>
      <c r="L774" s="98"/>
      <c r="M774" s="98"/>
      <c r="N774" s="98"/>
      <c r="O774" s="98"/>
      <c r="P774" s="98"/>
      <c r="Q774" s="98"/>
      <c r="R774" s="98"/>
      <c r="S774" s="98"/>
      <c r="T774" s="98"/>
    </row>
    <row r="775" spans="2:20">
      <c r="B775" s="98"/>
      <c r="C775" s="98"/>
      <c r="D775" s="98"/>
      <c r="E775" s="98"/>
      <c r="F775" s="98"/>
      <c r="G775" s="98"/>
      <c r="H775" s="98"/>
      <c r="I775" s="98"/>
      <c r="J775" s="98"/>
      <c r="K775" s="98"/>
      <c r="L775" s="98"/>
      <c r="M775" s="98"/>
      <c r="N775" s="98"/>
      <c r="O775" s="98"/>
      <c r="P775" s="98"/>
      <c r="Q775" s="98"/>
      <c r="R775" s="98"/>
      <c r="S775" s="98"/>
      <c r="T775" s="98"/>
    </row>
    <row r="776" spans="2:20">
      <c r="B776" s="98"/>
      <c r="C776" s="98"/>
      <c r="D776" s="98"/>
      <c r="E776" s="98"/>
      <c r="F776" s="98"/>
      <c r="G776" s="98"/>
      <c r="H776" s="98"/>
      <c r="I776" s="98"/>
      <c r="J776" s="98"/>
      <c r="K776" s="98"/>
      <c r="L776" s="98"/>
      <c r="M776" s="98"/>
      <c r="N776" s="98"/>
      <c r="O776" s="98"/>
      <c r="P776" s="98"/>
      <c r="Q776" s="98"/>
      <c r="R776" s="98"/>
      <c r="S776" s="98"/>
      <c r="T776" s="98"/>
    </row>
    <row r="777" spans="2:20">
      <c r="B777" s="98"/>
      <c r="C777" s="98"/>
      <c r="D777" s="98"/>
      <c r="E777" s="98"/>
      <c r="F777" s="98"/>
      <c r="G777" s="98"/>
      <c r="H777" s="98"/>
      <c r="I777" s="98"/>
      <c r="J777" s="98"/>
      <c r="K777" s="98"/>
      <c r="L777" s="98"/>
      <c r="M777" s="98"/>
      <c r="N777" s="98"/>
      <c r="O777" s="98"/>
      <c r="P777" s="98"/>
      <c r="Q777" s="98"/>
      <c r="R777" s="98"/>
      <c r="S777" s="98"/>
      <c r="T777" s="98"/>
    </row>
    <row r="778" spans="2:20">
      <c r="B778" s="98"/>
      <c r="C778" s="98"/>
      <c r="D778" s="98"/>
      <c r="E778" s="98"/>
      <c r="F778" s="98"/>
      <c r="G778" s="98"/>
      <c r="H778" s="98"/>
      <c r="I778" s="98"/>
      <c r="J778" s="98"/>
      <c r="K778" s="98"/>
      <c r="L778" s="98"/>
      <c r="M778" s="98"/>
      <c r="N778" s="98"/>
      <c r="O778" s="98"/>
      <c r="P778" s="98"/>
      <c r="Q778" s="98"/>
      <c r="R778" s="98"/>
      <c r="S778" s="98"/>
      <c r="T778" s="98"/>
    </row>
    <row r="779" spans="2:20">
      <c r="B779" s="98"/>
      <c r="C779" s="98"/>
      <c r="D779" s="98"/>
      <c r="E779" s="98"/>
      <c r="F779" s="98"/>
      <c r="G779" s="98"/>
      <c r="H779" s="98"/>
      <c r="I779" s="98"/>
      <c r="J779" s="98"/>
      <c r="K779" s="98"/>
      <c r="L779" s="98"/>
      <c r="M779" s="98"/>
      <c r="N779" s="98"/>
      <c r="O779" s="98"/>
      <c r="P779" s="98"/>
      <c r="Q779" s="98"/>
      <c r="R779" s="98"/>
      <c r="S779" s="98"/>
      <c r="T779" s="98"/>
    </row>
    <row r="780" spans="2:20">
      <c r="B780" s="98"/>
      <c r="C780" s="98"/>
      <c r="D780" s="98"/>
      <c r="E780" s="98"/>
      <c r="F780" s="98"/>
      <c r="G780" s="98"/>
      <c r="H780" s="98"/>
      <c r="I780" s="98"/>
      <c r="J780" s="98"/>
      <c r="K780" s="98"/>
      <c r="L780" s="98"/>
      <c r="M780" s="98"/>
      <c r="N780" s="98"/>
      <c r="O780" s="98"/>
      <c r="P780" s="98"/>
      <c r="Q780" s="98"/>
      <c r="R780" s="98"/>
      <c r="S780" s="98"/>
      <c r="T780" s="98"/>
    </row>
    <row r="781" spans="2:20">
      <c r="B781" s="98"/>
      <c r="C781" s="98"/>
      <c r="D781" s="98"/>
      <c r="E781" s="98"/>
      <c r="F781" s="98"/>
      <c r="G781" s="98"/>
      <c r="H781" s="98"/>
      <c r="I781" s="98"/>
      <c r="J781" s="98"/>
      <c r="K781" s="98"/>
      <c r="L781" s="98"/>
      <c r="M781" s="98"/>
      <c r="N781" s="98"/>
      <c r="O781" s="98"/>
      <c r="P781" s="98"/>
      <c r="Q781" s="98"/>
      <c r="R781" s="98"/>
      <c r="S781" s="98"/>
      <c r="T781" s="98"/>
    </row>
    <row r="782" spans="2:20">
      <c r="B782" s="98"/>
      <c r="C782" s="98"/>
      <c r="D782" s="98"/>
      <c r="E782" s="98"/>
      <c r="F782" s="98"/>
      <c r="G782" s="98"/>
      <c r="H782" s="98"/>
      <c r="I782" s="98"/>
      <c r="J782" s="98"/>
      <c r="K782" s="98"/>
      <c r="L782" s="98"/>
      <c r="M782" s="98"/>
      <c r="N782" s="98"/>
      <c r="O782" s="98"/>
      <c r="P782" s="98"/>
      <c r="Q782" s="98"/>
      <c r="R782" s="98"/>
      <c r="S782" s="98"/>
      <c r="T782" s="98"/>
    </row>
    <row r="783" spans="2:20">
      <c r="B783" s="98"/>
      <c r="C783" s="98"/>
      <c r="D783" s="98"/>
      <c r="E783" s="98"/>
      <c r="F783" s="98"/>
      <c r="G783" s="98"/>
      <c r="H783" s="98"/>
      <c r="I783" s="98"/>
      <c r="J783" s="98"/>
      <c r="K783" s="98"/>
      <c r="L783" s="98"/>
      <c r="M783" s="98"/>
      <c r="N783" s="98"/>
      <c r="O783" s="98"/>
      <c r="P783" s="98"/>
      <c r="Q783" s="98"/>
      <c r="R783" s="98"/>
      <c r="S783" s="98"/>
      <c r="T783" s="98"/>
    </row>
    <row r="784" spans="2:20">
      <c r="B784" s="98"/>
      <c r="C784" s="98"/>
      <c r="D784" s="98"/>
      <c r="E784" s="98"/>
      <c r="F784" s="98"/>
      <c r="G784" s="98"/>
      <c r="H784" s="98"/>
      <c r="I784" s="98"/>
      <c r="J784" s="98"/>
      <c r="K784" s="98"/>
      <c r="L784" s="98"/>
      <c r="M784" s="98"/>
      <c r="N784" s="98"/>
      <c r="O784" s="98"/>
      <c r="P784" s="98"/>
      <c r="Q784" s="98"/>
      <c r="R784" s="98"/>
      <c r="S784" s="98"/>
      <c r="T784" s="98"/>
    </row>
    <row r="785" spans="2:20">
      <c r="B785" s="98"/>
      <c r="C785" s="98"/>
      <c r="D785" s="98"/>
      <c r="E785" s="98"/>
      <c r="F785" s="98"/>
      <c r="G785" s="98"/>
      <c r="H785" s="98"/>
      <c r="I785" s="98"/>
      <c r="J785" s="98"/>
      <c r="K785" s="98"/>
      <c r="L785" s="98"/>
      <c r="M785" s="98"/>
      <c r="N785" s="98"/>
      <c r="O785" s="98"/>
      <c r="P785" s="98"/>
      <c r="Q785" s="98"/>
      <c r="R785" s="98"/>
      <c r="S785" s="98"/>
      <c r="T785" s="98"/>
    </row>
    <row r="786" spans="2:20">
      <c r="B786" s="98"/>
      <c r="C786" s="98"/>
      <c r="D786" s="98"/>
      <c r="E786" s="98"/>
      <c r="F786" s="98"/>
      <c r="G786" s="98"/>
      <c r="H786" s="98"/>
      <c r="I786" s="98"/>
      <c r="J786" s="98"/>
      <c r="K786" s="98"/>
      <c r="L786" s="98"/>
      <c r="M786" s="98"/>
      <c r="N786" s="98"/>
      <c r="O786" s="98"/>
      <c r="P786" s="98"/>
      <c r="Q786" s="98"/>
      <c r="R786" s="98"/>
      <c r="S786" s="98"/>
      <c r="T786" s="98"/>
    </row>
    <row r="787" spans="2:20">
      <c r="B787" s="98"/>
      <c r="C787" s="98"/>
      <c r="D787" s="98"/>
      <c r="E787" s="98"/>
      <c r="F787" s="98"/>
      <c r="G787" s="98"/>
      <c r="H787" s="98"/>
      <c r="I787" s="98"/>
      <c r="J787" s="98"/>
      <c r="K787" s="98"/>
      <c r="L787" s="98"/>
      <c r="M787" s="98"/>
      <c r="N787" s="98"/>
      <c r="O787" s="98"/>
      <c r="P787" s="98"/>
      <c r="Q787" s="98"/>
      <c r="R787" s="98"/>
      <c r="S787" s="98"/>
      <c r="T787" s="98"/>
    </row>
    <row r="788" spans="2:20">
      <c r="B788" s="98"/>
      <c r="C788" s="98"/>
      <c r="D788" s="98"/>
      <c r="E788" s="98"/>
      <c r="F788" s="98"/>
      <c r="G788" s="98"/>
      <c r="H788" s="98"/>
      <c r="I788" s="98"/>
      <c r="J788" s="98"/>
      <c r="K788" s="98"/>
      <c r="L788" s="98"/>
      <c r="M788" s="98"/>
      <c r="N788" s="98"/>
      <c r="O788" s="98"/>
      <c r="P788" s="98"/>
      <c r="Q788" s="98"/>
      <c r="R788" s="98"/>
      <c r="S788" s="98"/>
      <c r="T788" s="98"/>
    </row>
    <row r="789" spans="2:20">
      <c r="B789" s="98"/>
      <c r="C789" s="98"/>
      <c r="D789" s="98"/>
      <c r="E789" s="98"/>
      <c r="F789" s="98"/>
      <c r="G789" s="98"/>
      <c r="H789" s="98"/>
      <c r="I789" s="98"/>
      <c r="J789" s="98"/>
      <c r="K789" s="98"/>
      <c r="L789" s="98"/>
      <c r="M789" s="98"/>
      <c r="N789" s="98"/>
      <c r="O789" s="98"/>
      <c r="P789" s="98"/>
      <c r="Q789" s="98"/>
      <c r="R789" s="98"/>
      <c r="S789" s="98"/>
      <c r="T789" s="98"/>
    </row>
    <row r="790" spans="2:20">
      <c r="B790" s="98"/>
      <c r="C790" s="98"/>
      <c r="D790" s="98"/>
      <c r="E790" s="98"/>
      <c r="F790" s="98"/>
      <c r="G790" s="98"/>
      <c r="H790" s="98"/>
      <c r="I790" s="98"/>
      <c r="J790" s="98"/>
      <c r="K790" s="98"/>
      <c r="L790" s="98"/>
      <c r="M790" s="98"/>
      <c r="N790" s="98"/>
      <c r="O790" s="98"/>
      <c r="P790" s="98"/>
      <c r="Q790" s="98"/>
      <c r="R790" s="98"/>
      <c r="S790" s="98"/>
      <c r="T790" s="98"/>
    </row>
    <row r="791" spans="2:20">
      <c r="B791" s="98"/>
      <c r="C791" s="98"/>
      <c r="D791" s="98"/>
      <c r="E791" s="98"/>
      <c r="F791" s="98"/>
      <c r="G791" s="98"/>
      <c r="H791" s="98"/>
      <c r="I791" s="98"/>
      <c r="J791" s="98"/>
      <c r="K791" s="98"/>
      <c r="L791" s="98"/>
      <c r="M791" s="98"/>
      <c r="N791" s="98"/>
      <c r="O791" s="98"/>
      <c r="P791" s="98"/>
      <c r="Q791" s="98"/>
      <c r="R791" s="98"/>
      <c r="S791" s="98"/>
      <c r="T791" s="98"/>
    </row>
    <row r="792" spans="2:20">
      <c r="B792" s="98"/>
      <c r="C792" s="98"/>
      <c r="D792" s="98"/>
      <c r="E792" s="98"/>
      <c r="F792" s="98"/>
      <c r="G792" s="98"/>
      <c r="H792" s="98"/>
      <c r="I792" s="98"/>
      <c r="J792" s="98"/>
      <c r="K792" s="98"/>
      <c r="L792" s="98"/>
      <c r="M792" s="98"/>
      <c r="N792" s="98"/>
      <c r="O792" s="98"/>
      <c r="P792" s="98"/>
      <c r="Q792" s="98"/>
      <c r="R792" s="98"/>
      <c r="S792" s="98"/>
      <c r="T792" s="98"/>
    </row>
    <row r="793" spans="2:20">
      <c r="B793" s="98"/>
      <c r="C793" s="98"/>
      <c r="D793" s="98"/>
      <c r="E793" s="98"/>
      <c r="F793" s="98"/>
      <c r="G793" s="98"/>
      <c r="H793" s="98"/>
      <c r="I793" s="98"/>
      <c r="J793" s="98"/>
      <c r="K793" s="98"/>
      <c r="L793" s="98"/>
      <c r="M793" s="98"/>
      <c r="N793" s="98"/>
      <c r="O793" s="98"/>
      <c r="P793" s="98"/>
      <c r="Q793" s="98"/>
      <c r="R793" s="98"/>
      <c r="S793" s="98"/>
      <c r="T793" s="98"/>
    </row>
    <row r="794" spans="2:20">
      <c r="B794" s="98"/>
      <c r="C794" s="98"/>
      <c r="D794" s="98"/>
      <c r="E794" s="98"/>
      <c r="F794" s="98"/>
      <c r="G794" s="98"/>
      <c r="H794" s="98"/>
      <c r="I794" s="98"/>
      <c r="J794" s="98"/>
      <c r="K794" s="98"/>
      <c r="L794" s="98"/>
      <c r="M794" s="98"/>
      <c r="N794" s="98"/>
      <c r="O794" s="98"/>
      <c r="P794" s="98"/>
      <c r="Q794" s="98"/>
      <c r="R794" s="98"/>
      <c r="S794" s="98"/>
      <c r="T794" s="98"/>
    </row>
    <row r="795" spans="2:20">
      <c r="B795" s="98"/>
      <c r="C795" s="98"/>
      <c r="D795" s="98"/>
      <c r="E795" s="98"/>
      <c r="F795" s="98"/>
      <c r="G795" s="98"/>
      <c r="H795" s="98"/>
      <c r="I795" s="98"/>
      <c r="J795" s="98"/>
      <c r="K795" s="98"/>
      <c r="L795" s="98"/>
      <c r="M795" s="98"/>
      <c r="N795" s="98"/>
      <c r="O795" s="98"/>
      <c r="P795" s="98"/>
      <c r="Q795" s="98"/>
      <c r="R795" s="98"/>
      <c r="S795" s="98"/>
      <c r="T795" s="98"/>
    </row>
    <row r="796" spans="2:20">
      <c r="B796" s="98"/>
      <c r="C796" s="98"/>
      <c r="D796" s="98"/>
      <c r="E796" s="98"/>
      <c r="F796" s="98"/>
      <c r="G796" s="98"/>
      <c r="H796" s="98"/>
      <c r="I796" s="98"/>
      <c r="J796" s="98"/>
      <c r="K796" s="98"/>
      <c r="L796" s="98"/>
      <c r="M796" s="98"/>
      <c r="N796" s="98"/>
      <c r="O796" s="98"/>
      <c r="P796" s="98"/>
      <c r="Q796" s="98"/>
      <c r="R796" s="98"/>
      <c r="S796" s="98"/>
      <c r="T796" s="98"/>
    </row>
    <row r="797" spans="2:20">
      <c r="B797" s="98"/>
      <c r="C797" s="98"/>
      <c r="D797" s="98"/>
      <c r="E797" s="98"/>
      <c r="F797" s="98"/>
      <c r="G797" s="98"/>
      <c r="H797" s="98"/>
      <c r="I797" s="98"/>
      <c r="J797" s="98"/>
      <c r="K797" s="98"/>
      <c r="L797" s="98"/>
      <c r="M797" s="98"/>
      <c r="N797" s="98"/>
      <c r="O797" s="98"/>
      <c r="P797" s="98"/>
      <c r="Q797" s="98"/>
      <c r="R797" s="98"/>
      <c r="S797" s="98"/>
      <c r="T797" s="98"/>
    </row>
    <row r="798" spans="2:20">
      <c r="B798" s="98"/>
      <c r="C798" s="98"/>
      <c r="D798" s="98"/>
      <c r="E798" s="98"/>
      <c r="F798" s="98"/>
      <c r="G798" s="98"/>
      <c r="H798" s="98"/>
      <c r="I798" s="98"/>
      <c r="J798" s="98"/>
      <c r="K798" s="98"/>
      <c r="L798" s="98"/>
      <c r="M798" s="98"/>
      <c r="N798" s="98"/>
      <c r="O798" s="98"/>
      <c r="P798" s="98"/>
      <c r="Q798" s="98"/>
      <c r="R798" s="98"/>
      <c r="S798" s="98"/>
      <c r="T798" s="98"/>
    </row>
    <row r="799" spans="2:20">
      <c r="B799" s="98"/>
      <c r="C799" s="98"/>
      <c r="D799" s="98"/>
      <c r="E799" s="98"/>
      <c r="F799" s="98"/>
      <c r="G799" s="98"/>
      <c r="H799" s="98"/>
      <c r="I799" s="98"/>
      <c r="J799" s="98"/>
      <c r="K799" s="98"/>
      <c r="L799" s="98"/>
      <c r="M799" s="98"/>
      <c r="N799" s="98"/>
      <c r="O799" s="98"/>
      <c r="P799" s="98"/>
      <c r="Q799" s="98"/>
      <c r="R799" s="98"/>
      <c r="S799" s="98"/>
      <c r="T799" s="98"/>
    </row>
    <row r="800" spans="2:20">
      <c r="B800" s="98"/>
      <c r="C800" s="98"/>
      <c r="D800" s="98"/>
      <c r="E800" s="98"/>
      <c r="F800" s="98"/>
      <c r="G800" s="98"/>
      <c r="H800" s="98"/>
      <c r="I800" s="98"/>
      <c r="J800" s="98"/>
      <c r="K800" s="98"/>
      <c r="L800" s="98"/>
      <c r="M800" s="98"/>
      <c r="N800" s="98"/>
      <c r="O800" s="98"/>
      <c r="P800" s="98"/>
      <c r="Q800" s="98"/>
      <c r="R800" s="98"/>
      <c r="S800" s="98"/>
      <c r="T800" s="98"/>
    </row>
    <row r="801" spans="2:20">
      <c r="B801" s="98"/>
      <c r="C801" s="98"/>
      <c r="D801" s="98"/>
      <c r="E801" s="98"/>
      <c r="F801" s="98"/>
      <c r="G801" s="98"/>
      <c r="H801" s="98"/>
      <c r="I801" s="98"/>
      <c r="J801" s="98"/>
      <c r="K801" s="98"/>
      <c r="L801" s="98"/>
      <c r="M801" s="98"/>
      <c r="N801" s="98"/>
      <c r="O801" s="98"/>
      <c r="P801" s="98"/>
      <c r="Q801" s="98"/>
      <c r="R801" s="98"/>
      <c r="S801" s="98"/>
      <c r="T801" s="98"/>
    </row>
    <row r="802" spans="2:20">
      <c r="B802" s="98"/>
      <c r="C802" s="98"/>
      <c r="D802" s="98"/>
      <c r="E802" s="98"/>
      <c r="F802" s="98"/>
      <c r="G802" s="98"/>
      <c r="H802" s="98"/>
      <c r="I802" s="98"/>
      <c r="J802" s="98"/>
      <c r="K802" s="98"/>
      <c r="L802" s="98"/>
      <c r="M802" s="98"/>
      <c r="N802" s="98"/>
      <c r="O802" s="98"/>
      <c r="P802" s="98"/>
      <c r="Q802" s="98"/>
      <c r="R802" s="98"/>
      <c r="S802" s="98"/>
      <c r="T802" s="98"/>
    </row>
    <row r="803" spans="2:20">
      <c r="B803" s="98"/>
      <c r="C803" s="98"/>
      <c r="D803" s="98"/>
      <c r="E803" s="98"/>
      <c r="F803" s="98"/>
      <c r="G803" s="98"/>
      <c r="H803" s="98"/>
      <c r="I803" s="98"/>
      <c r="J803" s="98"/>
      <c r="K803" s="98"/>
      <c r="L803" s="98"/>
      <c r="M803" s="98"/>
      <c r="N803" s="98"/>
      <c r="O803" s="98"/>
      <c r="P803" s="98"/>
      <c r="Q803" s="98"/>
      <c r="R803" s="98"/>
      <c r="S803" s="98"/>
      <c r="T803" s="98"/>
    </row>
    <row r="804" spans="2:20">
      <c r="B804" s="98"/>
      <c r="C804" s="98"/>
      <c r="D804" s="98"/>
      <c r="E804" s="98"/>
      <c r="F804" s="98"/>
      <c r="G804" s="98"/>
      <c r="H804" s="98"/>
      <c r="I804" s="98"/>
      <c r="J804" s="98"/>
      <c r="K804" s="98"/>
      <c r="L804" s="98"/>
      <c r="M804" s="98"/>
      <c r="N804" s="98"/>
      <c r="O804" s="98"/>
      <c r="P804" s="98"/>
      <c r="Q804" s="98"/>
      <c r="R804" s="98"/>
      <c r="S804" s="98"/>
      <c r="T804" s="98"/>
    </row>
    <row r="805" spans="2:20">
      <c r="B805" s="98"/>
      <c r="C805" s="98"/>
      <c r="D805" s="98"/>
      <c r="E805" s="98"/>
      <c r="F805" s="98"/>
      <c r="G805" s="98"/>
      <c r="H805" s="98"/>
      <c r="I805" s="98"/>
      <c r="J805" s="98"/>
      <c r="K805" s="98"/>
      <c r="L805" s="98"/>
      <c r="M805" s="98"/>
      <c r="N805" s="98"/>
      <c r="O805" s="98"/>
      <c r="P805" s="98"/>
      <c r="Q805" s="98"/>
      <c r="R805" s="98"/>
      <c r="S805" s="98"/>
      <c r="T805" s="98"/>
    </row>
    <row r="806" spans="2:20">
      <c r="B806" s="98"/>
      <c r="C806" s="98"/>
      <c r="D806" s="98"/>
      <c r="E806" s="98"/>
      <c r="F806" s="98"/>
      <c r="G806" s="98"/>
      <c r="H806" s="98"/>
      <c r="I806" s="98"/>
      <c r="J806" s="98"/>
      <c r="K806" s="98"/>
      <c r="L806" s="98"/>
      <c r="M806" s="98"/>
      <c r="N806" s="98"/>
      <c r="O806" s="98"/>
      <c r="P806" s="98"/>
      <c r="Q806" s="98"/>
      <c r="R806" s="98"/>
      <c r="S806" s="98"/>
      <c r="T806" s="98"/>
    </row>
    <row r="807" spans="2:20">
      <c r="B807" s="98"/>
      <c r="C807" s="98"/>
      <c r="D807" s="98"/>
      <c r="E807" s="98"/>
      <c r="F807" s="98"/>
      <c r="G807" s="98"/>
      <c r="H807" s="98"/>
      <c r="I807" s="98"/>
      <c r="J807" s="98"/>
      <c r="K807" s="98"/>
      <c r="L807" s="98"/>
      <c r="M807" s="98"/>
      <c r="N807" s="98"/>
      <c r="O807" s="98"/>
      <c r="P807" s="98"/>
      <c r="Q807" s="98"/>
      <c r="R807" s="98"/>
      <c r="S807" s="98"/>
      <c r="T807" s="98"/>
    </row>
    <row r="808" spans="2:20">
      <c r="B808" s="98"/>
      <c r="C808" s="98"/>
      <c r="D808" s="98"/>
      <c r="E808" s="98"/>
      <c r="F808" s="98"/>
      <c r="G808" s="98"/>
      <c r="H808" s="98"/>
      <c r="I808" s="98"/>
      <c r="J808" s="98"/>
      <c r="K808" s="98"/>
      <c r="L808" s="98"/>
      <c r="M808" s="98"/>
      <c r="N808" s="98"/>
      <c r="O808" s="98"/>
      <c r="P808" s="98"/>
      <c r="Q808" s="98"/>
      <c r="R808" s="98"/>
      <c r="S808" s="98"/>
      <c r="T808" s="98"/>
    </row>
    <row r="809" spans="2:20">
      <c r="B809" s="98"/>
      <c r="C809" s="98"/>
      <c r="D809" s="98"/>
      <c r="E809" s="98"/>
      <c r="F809" s="98"/>
      <c r="G809" s="98"/>
      <c r="H809" s="98"/>
      <c r="I809" s="98"/>
      <c r="J809" s="98"/>
      <c r="K809" s="98"/>
      <c r="L809" s="98"/>
      <c r="M809" s="98"/>
      <c r="N809" s="98"/>
      <c r="O809" s="98"/>
      <c r="P809" s="98"/>
      <c r="Q809" s="98"/>
      <c r="R809" s="98"/>
      <c r="S809" s="98"/>
      <c r="T809" s="98"/>
    </row>
    <row r="810" spans="2:20">
      <c r="B810" s="98"/>
      <c r="C810" s="98"/>
      <c r="D810" s="98"/>
      <c r="E810" s="98"/>
      <c r="F810" s="98"/>
      <c r="G810" s="98"/>
      <c r="H810" s="98"/>
      <c r="I810" s="98"/>
      <c r="J810" s="98"/>
      <c r="K810" s="98"/>
      <c r="L810" s="98"/>
      <c r="M810" s="98"/>
      <c r="N810" s="98"/>
      <c r="O810" s="98"/>
      <c r="P810" s="98"/>
      <c r="Q810" s="98"/>
      <c r="R810" s="98"/>
      <c r="S810" s="98"/>
      <c r="T810" s="98"/>
    </row>
    <row r="811" spans="2:20">
      <c r="B811" s="98"/>
      <c r="C811" s="98"/>
      <c r="D811" s="98"/>
      <c r="E811" s="98"/>
      <c r="F811" s="98"/>
      <c r="G811" s="98"/>
      <c r="H811" s="98"/>
      <c r="I811" s="98"/>
      <c r="J811" s="98"/>
      <c r="K811" s="98"/>
      <c r="L811" s="98"/>
      <c r="M811" s="98"/>
      <c r="N811" s="98"/>
      <c r="O811" s="98"/>
      <c r="P811" s="98"/>
      <c r="Q811" s="98"/>
      <c r="R811" s="98"/>
      <c r="S811" s="98"/>
      <c r="T811" s="98"/>
    </row>
    <row r="812" spans="2:20">
      <c r="B812" s="98"/>
      <c r="C812" s="98"/>
      <c r="D812" s="98"/>
      <c r="E812" s="98"/>
      <c r="F812" s="98"/>
      <c r="G812" s="98"/>
      <c r="H812" s="98"/>
      <c r="I812" s="98"/>
      <c r="J812" s="98"/>
      <c r="K812" s="98"/>
      <c r="L812" s="98"/>
      <c r="M812" s="98"/>
      <c r="N812" s="98"/>
      <c r="O812" s="98"/>
      <c r="P812" s="98"/>
      <c r="Q812" s="98"/>
      <c r="R812" s="98"/>
      <c r="S812" s="98"/>
      <c r="T812" s="98"/>
    </row>
    <row r="813" spans="2:20">
      <c r="B813" s="98"/>
      <c r="C813" s="98"/>
      <c r="D813" s="98"/>
      <c r="E813" s="98"/>
      <c r="F813" s="98"/>
      <c r="G813" s="98"/>
      <c r="H813" s="98"/>
      <c r="I813" s="98"/>
      <c r="J813" s="98"/>
      <c r="K813" s="98"/>
      <c r="L813" s="98"/>
      <c r="M813" s="98"/>
      <c r="N813" s="98"/>
      <c r="O813" s="98"/>
      <c r="P813" s="98"/>
      <c r="Q813" s="98"/>
      <c r="R813" s="98"/>
      <c r="S813" s="98"/>
      <c r="T813" s="98"/>
    </row>
    <row r="814" spans="2:20">
      <c r="B814" s="98"/>
      <c r="C814" s="98"/>
      <c r="D814" s="98"/>
      <c r="E814" s="98"/>
      <c r="F814" s="98"/>
      <c r="G814" s="98"/>
      <c r="H814" s="98"/>
      <c r="I814" s="98"/>
      <c r="J814" s="98"/>
      <c r="K814" s="98"/>
      <c r="L814" s="98"/>
      <c r="M814" s="98"/>
      <c r="N814" s="98"/>
      <c r="O814" s="98"/>
      <c r="P814" s="98"/>
      <c r="Q814" s="98"/>
      <c r="R814" s="98"/>
      <c r="S814" s="98"/>
      <c r="T814" s="98"/>
    </row>
    <row r="815" spans="2:20">
      <c r="B815" s="98"/>
      <c r="C815" s="98"/>
      <c r="D815" s="98"/>
      <c r="E815" s="98"/>
      <c r="F815" s="98"/>
      <c r="G815" s="98"/>
      <c r="H815" s="98"/>
      <c r="I815" s="98"/>
      <c r="J815" s="98"/>
      <c r="K815" s="98"/>
      <c r="L815" s="98"/>
      <c r="M815" s="98"/>
      <c r="N815" s="98"/>
      <c r="O815" s="98"/>
      <c r="P815" s="98"/>
      <c r="Q815" s="98"/>
      <c r="R815" s="98"/>
      <c r="S815" s="98"/>
      <c r="T815" s="98"/>
    </row>
    <row r="816" spans="2:20">
      <c r="B816" s="98"/>
      <c r="C816" s="98"/>
      <c r="D816" s="98"/>
      <c r="E816" s="98"/>
      <c r="F816" s="98"/>
      <c r="G816" s="98"/>
      <c r="H816" s="98"/>
      <c r="I816" s="98"/>
      <c r="J816" s="98"/>
      <c r="K816" s="98"/>
      <c r="L816" s="98"/>
      <c r="M816" s="98"/>
      <c r="N816" s="98"/>
      <c r="O816" s="98"/>
      <c r="P816" s="98"/>
      <c r="Q816" s="98"/>
      <c r="R816" s="98"/>
      <c r="S816" s="98"/>
      <c r="T816" s="98"/>
    </row>
    <row r="817" spans="2:20">
      <c r="B817" s="98"/>
      <c r="C817" s="98"/>
      <c r="D817" s="98"/>
      <c r="E817" s="98"/>
      <c r="F817" s="98"/>
      <c r="G817" s="98"/>
      <c r="H817" s="98"/>
      <c r="I817" s="98"/>
      <c r="J817" s="98"/>
      <c r="K817" s="98"/>
      <c r="L817" s="98"/>
      <c r="M817" s="98"/>
      <c r="N817" s="98"/>
      <c r="O817" s="98"/>
      <c r="P817" s="98"/>
      <c r="Q817" s="98"/>
      <c r="R817" s="98"/>
      <c r="S817" s="98"/>
      <c r="T817" s="98"/>
    </row>
    <row r="818" spans="2:20">
      <c r="B818" s="98"/>
      <c r="C818" s="98"/>
      <c r="D818" s="98"/>
      <c r="E818" s="98"/>
      <c r="F818" s="98"/>
      <c r="G818" s="98"/>
      <c r="H818" s="98"/>
      <c r="I818" s="98"/>
      <c r="J818" s="98"/>
      <c r="K818" s="98"/>
      <c r="L818" s="98"/>
      <c r="M818" s="98"/>
      <c r="N818" s="98"/>
      <c r="O818" s="98"/>
      <c r="P818" s="98"/>
      <c r="Q818" s="98"/>
      <c r="R818" s="98"/>
      <c r="S818" s="98"/>
      <c r="T818" s="98"/>
    </row>
    <row r="819" spans="2:20">
      <c r="B819" s="98"/>
      <c r="C819" s="98"/>
      <c r="D819" s="98"/>
      <c r="E819" s="98"/>
      <c r="F819" s="98"/>
      <c r="G819" s="98"/>
      <c r="H819" s="98"/>
      <c r="I819" s="98"/>
      <c r="J819" s="98"/>
      <c r="K819" s="98"/>
      <c r="L819" s="98"/>
      <c r="M819" s="98"/>
      <c r="N819" s="98"/>
      <c r="O819" s="98"/>
      <c r="P819" s="98"/>
      <c r="Q819" s="98"/>
      <c r="R819" s="98"/>
      <c r="S819" s="98"/>
      <c r="T819" s="98"/>
    </row>
    <row r="820" spans="2:20">
      <c r="B820" s="98"/>
      <c r="C820" s="98"/>
      <c r="D820" s="98"/>
      <c r="E820" s="98"/>
      <c r="F820" s="98"/>
      <c r="G820" s="98"/>
      <c r="H820" s="98"/>
      <c r="I820" s="98"/>
      <c r="J820" s="98"/>
      <c r="K820" s="98"/>
      <c r="L820" s="98"/>
      <c r="M820" s="98"/>
      <c r="N820" s="98"/>
      <c r="O820" s="98"/>
      <c r="P820" s="98"/>
      <c r="Q820" s="98"/>
      <c r="R820" s="98"/>
      <c r="S820" s="98"/>
      <c r="T820" s="98"/>
    </row>
    <row r="821" spans="2:20">
      <c r="B821" s="98"/>
      <c r="C821" s="98"/>
      <c r="D821" s="98"/>
      <c r="E821" s="98"/>
      <c r="F821" s="98"/>
      <c r="G821" s="98"/>
      <c r="H821" s="98"/>
      <c r="I821" s="98"/>
      <c r="J821" s="98"/>
      <c r="K821" s="98"/>
      <c r="L821" s="98"/>
      <c r="M821" s="98"/>
      <c r="N821" s="98"/>
      <c r="O821" s="98"/>
      <c r="P821" s="98"/>
      <c r="Q821" s="98"/>
      <c r="R821" s="98"/>
      <c r="S821" s="98"/>
      <c r="T821" s="98"/>
    </row>
    <row r="822" spans="2:20">
      <c r="B822" s="98"/>
      <c r="C822" s="98"/>
      <c r="D822" s="98"/>
      <c r="E822" s="98"/>
      <c r="F822" s="98"/>
      <c r="G822" s="98"/>
      <c r="H822" s="98"/>
      <c r="I822" s="98"/>
      <c r="J822" s="98"/>
      <c r="K822" s="98"/>
      <c r="L822" s="98"/>
      <c r="M822" s="98"/>
      <c r="N822" s="98"/>
      <c r="O822" s="98"/>
      <c r="P822" s="98"/>
      <c r="Q822" s="98"/>
      <c r="R822" s="98"/>
      <c r="S822" s="98"/>
      <c r="T822" s="98"/>
    </row>
    <row r="823" spans="2:20">
      <c r="B823" s="98"/>
      <c r="C823" s="98"/>
      <c r="D823" s="98"/>
      <c r="E823" s="98"/>
      <c r="F823" s="98"/>
      <c r="G823" s="98"/>
      <c r="H823" s="98"/>
      <c r="I823" s="98"/>
      <c r="J823" s="98"/>
      <c r="K823" s="98"/>
      <c r="L823" s="98"/>
      <c r="M823" s="98"/>
      <c r="N823" s="98"/>
      <c r="O823" s="98"/>
      <c r="P823" s="98"/>
      <c r="Q823" s="98"/>
      <c r="R823" s="98"/>
      <c r="S823" s="98"/>
      <c r="T823" s="98"/>
    </row>
    <row r="824" spans="2:20">
      <c r="B824" s="98"/>
      <c r="C824" s="98"/>
      <c r="D824" s="98"/>
      <c r="E824" s="98"/>
      <c r="F824" s="98"/>
      <c r="G824" s="98"/>
      <c r="H824" s="98"/>
      <c r="I824" s="98"/>
      <c r="J824" s="98"/>
      <c r="K824" s="98"/>
      <c r="L824" s="98"/>
      <c r="M824" s="98"/>
      <c r="N824" s="98"/>
      <c r="O824" s="98"/>
      <c r="P824" s="98"/>
      <c r="Q824" s="98"/>
      <c r="R824" s="98"/>
      <c r="S824" s="98"/>
      <c r="T824" s="98"/>
    </row>
    <row r="825" spans="2:20">
      <c r="B825" s="98"/>
      <c r="C825" s="98"/>
      <c r="D825" s="98"/>
      <c r="E825" s="98"/>
      <c r="F825" s="98"/>
      <c r="G825" s="98"/>
      <c r="H825" s="98"/>
      <c r="I825" s="98"/>
      <c r="J825" s="98"/>
      <c r="K825" s="98"/>
      <c r="L825" s="98"/>
      <c r="M825" s="98"/>
      <c r="N825" s="98"/>
      <c r="O825" s="98"/>
      <c r="P825" s="98"/>
      <c r="Q825" s="98"/>
      <c r="R825" s="98"/>
      <c r="S825" s="98"/>
      <c r="T825" s="98"/>
    </row>
    <row r="826" spans="2:20">
      <c r="B826" s="98"/>
      <c r="C826" s="98"/>
      <c r="D826" s="98"/>
      <c r="E826" s="98"/>
      <c r="F826" s="98"/>
      <c r="G826" s="98"/>
      <c r="H826" s="98"/>
      <c r="I826" s="98"/>
      <c r="J826" s="98"/>
      <c r="K826" s="98"/>
      <c r="L826" s="98"/>
      <c r="M826" s="98"/>
      <c r="N826" s="98"/>
      <c r="O826" s="98"/>
      <c r="P826" s="98"/>
      <c r="Q826" s="98"/>
      <c r="R826" s="98"/>
      <c r="S826" s="98"/>
      <c r="T826" s="98"/>
    </row>
    <row r="827" spans="2:20">
      <c r="B827" s="98"/>
      <c r="C827" s="98"/>
      <c r="D827" s="98"/>
      <c r="E827" s="98"/>
      <c r="F827" s="98"/>
      <c r="G827" s="98"/>
      <c r="H827" s="98"/>
      <c r="I827" s="98"/>
      <c r="J827" s="98"/>
      <c r="K827" s="98"/>
      <c r="L827" s="98"/>
      <c r="M827" s="98"/>
      <c r="N827" s="98"/>
      <c r="O827" s="98"/>
      <c r="P827" s="98"/>
      <c r="Q827" s="98"/>
      <c r="R827" s="98"/>
      <c r="S827" s="98"/>
      <c r="T827" s="98"/>
    </row>
    <row r="828" spans="2:20">
      <c r="B828" s="98"/>
      <c r="C828" s="98"/>
      <c r="D828" s="98"/>
      <c r="E828" s="98"/>
      <c r="F828" s="98"/>
      <c r="G828" s="98"/>
      <c r="H828" s="98"/>
      <c r="I828" s="98"/>
      <c r="J828" s="98"/>
      <c r="K828" s="98"/>
      <c r="L828" s="98"/>
      <c r="M828" s="98"/>
      <c r="N828" s="98"/>
      <c r="O828" s="98"/>
      <c r="P828" s="98"/>
      <c r="Q828" s="98"/>
      <c r="R828" s="98"/>
      <c r="S828" s="98"/>
      <c r="T828" s="98"/>
    </row>
    <row r="829" spans="2:20">
      <c r="B829" s="98"/>
      <c r="C829" s="98"/>
      <c r="D829" s="98"/>
      <c r="E829" s="98"/>
      <c r="F829" s="98"/>
      <c r="G829" s="98"/>
      <c r="H829" s="98"/>
      <c r="I829" s="98"/>
      <c r="J829" s="98"/>
      <c r="K829" s="98"/>
      <c r="L829" s="98"/>
      <c r="M829" s="98"/>
      <c r="N829" s="98"/>
      <c r="O829" s="98"/>
      <c r="P829" s="98"/>
      <c r="Q829" s="98"/>
      <c r="R829" s="98"/>
      <c r="S829" s="98"/>
      <c r="T829" s="98"/>
    </row>
    <row r="830" spans="2:20">
      <c r="B830" s="98"/>
      <c r="C830" s="98"/>
      <c r="D830" s="98"/>
      <c r="E830" s="98"/>
      <c r="F830" s="98"/>
      <c r="G830" s="98"/>
      <c r="H830" s="98"/>
      <c r="I830" s="98"/>
      <c r="J830" s="98"/>
      <c r="K830" s="98"/>
      <c r="L830" s="98"/>
      <c r="M830" s="98"/>
      <c r="N830" s="98"/>
      <c r="O830" s="98"/>
      <c r="P830" s="98"/>
      <c r="Q830" s="98"/>
      <c r="R830" s="98"/>
      <c r="S830" s="98"/>
      <c r="T830" s="98"/>
    </row>
    <row r="831" spans="2:20">
      <c r="B831" s="98"/>
      <c r="C831" s="98"/>
      <c r="D831" s="98"/>
      <c r="E831" s="98"/>
      <c r="F831" s="98"/>
      <c r="G831" s="98"/>
      <c r="H831" s="98"/>
      <c r="I831" s="98"/>
      <c r="J831" s="98"/>
      <c r="K831" s="98"/>
      <c r="L831" s="98"/>
      <c r="M831" s="98"/>
      <c r="N831" s="98"/>
      <c r="O831" s="98"/>
      <c r="P831" s="98"/>
      <c r="Q831" s="98"/>
      <c r="R831" s="98"/>
      <c r="S831" s="98"/>
      <c r="T831" s="98"/>
    </row>
    <row r="832" spans="2:20">
      <c r="B832" s="98"/>
      <c r="C832" s="98"/>
      <c r="D832" s="98"/>
      <c r="E832" s="98"/>
      <c r="F832" s="98"/>
      <c r="G832" s="98"/>
      <c r="H832" s="98"/>
      <c r="I832" s="98"/>
      <c r="J832" s="98"/>
      <c r="K832" s="98"/>
      <c r="L832" s="98"/>
      <c r="M832" s="98"/>
      <c r="N832" s="98"/>
      <c r="O832" s="98"/>
      <c r="P832" s="98"/>
      <c r="Q832" s="98"/>
      <c r="R832" s="98"/>
      <c r="S832" s="98"/>
      <c r="T832" s="98"/>
    </row>
    <row r="833" spans="2:20">
      <c r="B833" s="98"/>
      <c r="C833" s="98"/>
      <c r="D833" s="98"/>
      <c r="E833" s="98"/>
      <c r="F833" s="98"/>
      <c r="G833" s="98"/>
      <c r="H833" s="98"/>
      <c r="I833" s="98"/>
      <c r="J833" s="98"/>
      <c r="K833" s="98"/>
      <c r="L833" s="98"/>
      <c r="M833" s="98"/>
      <c r="N833" s="98"/>
      <c r="O833" s="98"/>
      <c r="P833" s="98"/>
      <c r="Q833" s="98"/>
      <c r="R833" s="98"/>
      <c r="S833" s="98"/>
      <c r="T833" s="98"/>
    </row>
    <row r="834" spans="2:20">
      <c r="B834" s="98"/>
      <c r="C834" s="98"/>
      <c r="D834" s="98"/>
      <c r="E834" s="98"/>
      <c r="F834" s="98"/>
      <c r="G834" s="98"/>
      <c r="H834" s="98"/>
      <c r="I834" s="98"/>
      <c r="J834" s="98"/>
      <c r="K834" s="98"/>
      <c r="L834" s="98"/>
      <c r="M834" s="98"/>
      <c r="N834" s="98"/>
      <c r="O834" s="98"/>
      <c r="P834" s="98"/>
      <c r="Q834" s="98"/>
      <c r="R834" s="98"/>
      <c r="S834" s="98"/>
      <c r="T834" s="98"/>
    </row>
    <row r="835" spans="2:20">
      <c r="B835" s="98"/>
      <c r="C835" s="98"/>
      <c r="D835" s="98"/>
      <c r="E835" s="98"/>
      <c r="F835" s="98"/>
      <c r="G835" s="98"/>
      <c r="H835" s="98"/>
      <c r="I835" s="98"/>
      <c r="J835" s="98"/>
      <c r="K835" s="98"/>
      <c r="L835" s="98"/>
      <c r="M835" s="98"/>
      <c r="N835" s="98"/>
      <c r="O835" s="98"/>
      <c r="P835" s="98"/>
      <c r="Q835" s="98"/>
      <c r="R835" s="98"/>
      <c r="S835" s="98"/>
      <c r="T835" s="98"/>
    </row>
    <row r="836" spans="2:20">
      <c r="B836" s="98"/>
      <c r="C836" s="98"/>
      <c r="D836" s="98"/>
      <c r="E836" s="98"/>
      <c r="F836" s="98"/>
      <c r="G836" s="98"/>
      <c r="H836" s="98"/>
      <c r="I836" s="98"/>
      <c r="J836" s="98"/>
      <c r="K836" s="98"/>
      <c r="L836" s="98"/>
      <c r="M836" s="98"/>
      <c r="N836" s="98"/>
      <c r="O836" s="98"/>
      <c r="P836" s="98"/>
      <c r="Q836" s="98"/>
      <c r="R836" s="98"/>
      <c r="S836" s="98"/>
      <c r="T836" s="98"/>
    </row>
    <row r="837" spans="2:20">
      <c r="B837" s="98"/>
      <c r="C837" s="98"/>
      <c r="D837" s="98"/>
      <c r="E837" s="98"/>
      <c r="F837" s="98"/>
      <c r="G837" s="98"/>
      <c r="H837" s="98"/>
      <c r="I837" s="98"/>
      <c r="J837" s="98"/>
      <c r="K837" s="98"/>
      <c r="L837" s="98"/>
      <c r="M837" s="98"/>
      <c r="N837" s="98"/>
      <c r="O837" s="98"/>
      <c r="P837" s="98"/>
      <c r="Q837" s="98"/>
      <c r="R837" s="98"/>
      <c r="S837" s="98"/>
      <c r="T837" s="98"/>
    </row>
    <row r="838" spans="2:20">
      <c r="B838" s="98"/>
      <c r="C838" s="98"/>
      <c r="D838" s="98"/>
      <c r="E838" s="98"/>
      <c r="F838" s="98"/>
      <c r="G838" s="98"/>
      <c r="H838" s="98"/>
      <c r="I838" s="98"/>
      <c r="J838" s="98"/>
      <c r="K838" s="98"/>
      <c r="L838" s="98"/>
      <c r="M838" s="98"/>
      <c r="N838" s="98"/>
      <c r="O838" s="98"/>
      <c r="P838" s="98"/>
      <c r="Q838" s="98"/>
      <c r="R838" s="98"/>
      <c r="S838" s="98"/>
      <c r="T838" s="98"/>
    </row>
    <row r="839" spans="2:20">
      <c r="B839" s="98"/>
      <c r="C839" s="98"/>
      <c r="D839" s="98"/>
      <c r="E839" s="98"/>
      <c r="F839" s="98"/>
      <c r="G839" s="98"/>
      <c r="H839" s="98"/>
      <c r="I839" s="98"/>
      <c r="J839" s="98"/>
      <c r="K839" s="98"/>
      <c r="L839" s="98"/>
      <c r="M839" s="98"/>
      <c r="N839" s="98"/>
      <c r="O839" s="98"/>
      <c r="P839" s="98"/>
      <c r="Q839" s="98"/>
      <c r="R839" s="98"/>
      <c r="S839" s="98"/>
      <c r="T839" s="98"/>
    </row>
    <row r="840" spans="2:20">
      <c r="B840" s="98"/>
      <c r="C840" s="98"/>
      <c r="D840" s="98"/>
      <c r="E840" s="98"/>
      <c r="F840" s="98"/>
      <c r="G840" s="98"/>
      <c r="H840" s="98"/>
      <c r="I840" s="98"/>
      <c r="J840" s="98"/>
      <c r="K840" s="98"/>
      <c r="L840" s="98"/>
      <c r="M840" s="98"/>
      <c r="N840" s="98"/>
      <c r="O840" s="98"/>
      <c r="P840" s="98"/>
      <c r="Q840" s="98"/>
      <c r="R840" s="98"/>
      <c r="S840" s="98"/>
      <c r="T840" s="98"/>
    </row>
    <row r="841" spans="2:20">
      <c r="B841" s="98"/>
      <c r="C841" s="98"/>
      <c r="D841" s="98"/>
      <c r="E841" s="98"/>
      <c r="F841" s="98"/>
      <c r="G841" s="98"/>
      <c r="H841" s="98"/>
      <c r="I841" s="98"/>
      <c r="J841" s="98"/>
      <c r="K841" s="98"/>
      <c r="L841" s="98"/>
      <c r="M841" s="98"/>
      <c r="N841" s="98"/>
      <c r="O841" s="98"/>
      <c r="P841" s="98"/>
      <c r="Q841" s="98"/>
      <c r="R841" s="98"/>
      <c r="S841" s="98"/>
      <c r="T841" s="98"/>
    </row>
    <row r="842" spans="2:20">
      <c r="B842" s="98"/>
      <c r="C842" s="98"/>
      <c r="D842" s="98"/>
      <c r="E842" s="98"/>
      <c r="F842" s="98"/>
      <c r="G842" s="98"/>
      <c r="H842" s="98"/>
      <c r="I842" s="98"/>
      <c r="J842" s="98"/>
      <c r="K842" s="98"/>
      <c r="L842" s="98"/>
      <c r="M842" s="98"/>
      <c r="N842" s="98"/>
      <c r="O842" s="98"/>
      <c r="P842" s="98"/>
      <c r="Q842" s="98"/>
      <c r="R842" s="98"/>
      <c r="S842" s="98"/>
      <c r="T842" s="98"/>
    </row>
    <row r="843" spans="2:20">
      <c r="B843" s="98"/>
      <c r="C843" s="98"/>
      <c r="D843" s="98"/>
      <c r="E843" s="98"/>
      <c r="F843" s="98"/>
      <c r="G843" s="98"/>
      <c r="H843" s="98"/>
      <c r="I843" s="98"/>
      <c r="J843" s="98"/>
      <c r="K843" s="98"/>
      <c r="L843" s="98"/>
      <c r="M843" s="98"/>
      <c r="N843" s="98"/>
      <c r="O843" s="98"/>
      <c r="P843" s="98"/>
      <c r="Q843" s="98"/>
      <c r="R843" s="98"/>
      <c r="S843" s="98"/>
      <c r="T843" s="98"/>
    </row>
    <row r="844" spans="2:20">
      <c r="B844" s="98"/>
      <c r="C844" s="98"/>
      <c r="D844" s="98"/>
      <c r="E844" s="98"/>
      <c r="F844" s="98"/>
      <c r="G844" s="98"/>
      <c r="H844" s="98"/>
      <c r="I844" s="98"/>
      <c r="J844" s="98"/>
      <c r="K844" s="98"/>
      <c r="L844" s="98"/>
      <c r="M844" s="98"/>
      <c r="N844" s="98"/>
      <c r="O844" s="98"/>
      <c r="P844" s="98"/>
      <c r="Q844" s="98"/>
      <c r="R844" s="98"/>
      <c r="S844" s="98"/>
      <c r="T844" s="98"/>
    </row>
    <row r="845" spans="2:20">
      <c r="B845" s="98"/>
      <c r="C845" s="98"/>
      <c r="D845" s="98"/>
      <c r="E845" s="98"/>
      <c r="F845" s="98"/>
      <c r="G845" s="98"/>
      <c r="H845" s="98"/>
      <c r="I845" s="98"/>
      <c r="J845" s="98"/>
      <c r="K845" s="98"/>
      <c r="L845" s="98"/>
      <c r="M845" s="98"/>
      <c r="N845" s="98"/>
      <c r="O845" s="98"/>
      <c r="P845" s="98"/>
      <c r="Q845" s="98"/>
      <c r="R845" s="98"/>
      <c r="S845" s="98"/>
      <c r="T845" s="98"/>
    </row>
    <row r="846" spans="2:20">
      <c r="B846" s="98"/>
      <c r="C846" s="98"/>
      <c r="D846" s="98"/>
      <c r="E846" s="98"/>
      <c r="F846" s="98"/>
      <c r="G846" s="98"/>
      <c r="H846" s="98"/>
      <c r="I846" s="98"/>
      <c r="J846" s="98"/>
      <c r="K846" s="98"/>
      <c r="L846" s="98"/>
      <c r="M846" s="98"/>
      <c r="N846" s="98"/>
      <c r="O846" s="98"/>
      <c r="P846" s="98"/>
      <c r="Q846" s="98"/>
      <c r="R846" s="98"/>
      <c r="S846" s="98"/>
      <c r="T846" s="98"/>
    </row>
    <row r="847" spans="2:20">
      <c r="B847" s="98"/>
      <c r="C847" s="98"/>
      <c r="D847" s="98"/>
      <c r="E847" s="98"/>
      <c r="F847" s="98"/>
      <c r="G847" s="98"/>
      <c r="H847" s="98"/>
      <c r="I847" s="98"/>
      <c r="J847" s="98"/>
      <c r="K847" s="98"/>
      <c r="L847" s="98"/>
      <c r="M847" s="98"/>
      <c r="N847" s="98"/>
      <c r="O847" s="98"/>
      <c r="P847" s="98"/>
      <c r="Q847" s="98"/>
      <c r="R847" s="98"/>
      <c r="S847" s="98"/>
      <c r="T847" s="98"/>
    </row>
    <row r="848" spans="2:20">
      <c r="B848" s="98"/>
      <c r="C848" s="98"/>
      <c r="D848" s="98"/>
      <c r="E848" s="98"/>
      <c r="F848" s="98"/>
      <c r="G848" s="98"/>
      <c r="H848" s="98"/>
      <c r="I848" s="98"/>
      <c r="J848" s="98"/>
      <c r="K848" s="98"/>
      <c r="L848" s="98"/>
      <c r="M848" s="98"/>
      <c r="N848" s="98"/>
      <c r="O848" s="98"/>
      <c r="P848" s="98"/>
      <c r="Q848" s="98"/>
      <c r="R848" s="98"/>
      <c r="S848" s="98"/>
      <c r="T848" s="98"/>
    </row>
    <row r="849" spans="2:20">
      <c r="B849" s="98"/>
      <c r="C849" s="98"/>
      <c r="D849" s="98"/>
      <c r="E849" s="98"/>
      <c r="F849" s="98"/>
      <c r="G849" s="98"/>
      <c r="H849" s="98"/>
      <c r="I849" s="98"/>
      <c r="J849" s="98"/>
      <c r="K849" s="98"/>
      <c r="L849" s="98"/>
      <c r="M849" s="98"/>
      <c r="N849" s="98"/>
      <c r="O849" s="98"/>
      <c r="P849" s="98"/>
      <c r="Q849" s="98"/>
      <c r="R849" s="98"/>
      <c r="S849" s="98"/>
      <c r="T849" s="98"/>
    </row>
    <row r="850" spans="2:20">
      <c r="B850" s="98"/>
      <c r="C850" s="98"/>
      <c r="D850" s="98"/>
      <c r="E850" s="98"/>
      <c r="F850" s="98"/>
      <c r="G850" s="98"/>
      <c r="H850" s="98"/>
      <c r="I850" s="98"/>
      <c r="J850" s="98"/>
      <c r="K850" s="98"/>
      <c r="L850" s="98"/>
      <c r="M850" s="98"/>
      <c r="N850" s="98"/>
      <c r="O850" s="98"/>
      <c r="P850" s="98"/>
      <c r="Q850" s="98"/>
      <c r="R850" s="98"/>
      <c r="S850" s="98"/>
      <c r="T850" s="98"/>
    </row>
    <row r="851" spans="2:20">
      <c r="B851" s="98"/>
      <c r="C851" s="98"/>
      <c r="D851" s="98"/>
      <c r="E851" s="98"/>
      <c r="F851" s="98"/>
      <c r="G851" s="98"/>
      <c r="H851" s="98"/>
      <c r="I851" s="98"/>
      <c r="J851" s="98"/>
      <c r="K851" s="98"/>
      <c r="L851" s="98"/>
      <c r="M851" s="98"/>
      <c r="N851" s="98"/>
      <c r="O851" s="98"/>
      <c r="P851" s="98"/>
      <c r="Q851" s="98"/>
      <c r="R851" s="98"/>
      <c r="S851" s="98"/>
      <c r="T851" s="98"/>
    </row>
    <row r="852" spans="2:20">
      <c r="B852" s="98"/>
      <c r="C852" s="98"/>
      <c r="D852" s="98"/>
      <c r="E852" s="98"/>
      <c r="F852" s="98"/>
      <c r="G852" s="98"/>
      <c r="H852" s="98"/>
      <c r="I852" s="98"/>
      <c r="J852" s="98"/>
      <c r="K852" s="98"/>
      <c r="L852" s="98"/>
      <c r="M852" s="98"/>
      <c r="N852" s="98"/>
      <c r="O852" s="98"/>
      <c r="P852" s="98"/>
      <c r="Q852" s="98"/>
      <c r="R852" s="98"/>
      <c r="S852" s="98"/>
      <c r="T852" s="98"/>
    </row>
    <row r="853" spans="2:20">
      <c r="B853" s="98"/>
      <c r="C853" s="98"/>
      <c r="D853" s="98"/>
      <c r="E853" s="98"/>
      <c r="F853" s="98"/>
      <c r="G853" s="98"/>
      <c r="H853" s="98"/>
      <c r="I853" s="98"/>
      <c r="J853" s="98"/>
      <c r="K853" s="98"/>
      <c r="L853" s="98"/>
      <c r="M853" s="98"/>
      <c r="N853" s="98"/>
      <c r="O853" s="98"/>
      <c r="P853" s="98"/>
      <c r="Q853" s="98"/>
      <c r="R853" s="98"/>
      <c r="S853" s="98"/>
      <c r="T853" s="98"/>
    </row>
    <row r="854" spans="2:20">
      <c r="B854" s="98"/>
      <c r="C854" s="98"/>
      <c r="D854" s="98"/>
      <c r="E854" s="98"/>
      <c r="F854" s="98"/>
      <c r="G854" s="98"/>
      <c r="H854" s="98"/>
      <c r="I854" s="98"/>
      <c r="J854" s="98"/>
      <c r="K854" s="98"/>
      <c r="L854" s="98"/>
      <c r="M854" s="98"/>
      <c r="N854" s="98"/>
      <c r="O854" s="98"/>
      <c r="P854" s="98"/>
      <c r="Q854" s="98"/>
      <c r="R854" s="98"/>
      <c r="S854" s="98"/>
      <c r="T854" s="98"/>
    </row>
    <row r="855" spans="2:20">
      <c r="B855" s="98"/>
      <c r="C855" s="98"/>
      <c r="D855" s="98"/>
      <c r="E855" s="98"/>
      <c r="F855" s="98"/>
      <c r="G855" s="98"/>
      <c r="H855" s="98"/>
      <c r="I855" s="98"/>
      <c r="J855" s="98"/>
      <c r="K855" s="98"/>
      <c r="L855" s="98"/>
      <c r="M855" s="98"/>
      <c r="N855" s="98"/>
      <c r="O855" s="98"/>
      <c r="P855" s="98"/>
      <c r="Q855" s="98"/>
      <c r="R855" s="98"/>
      <c r="S855" s="98"/>
      <c r="T855" s="98"/>
    </row>
    <row r="856" spans="2:20">
      <c r="B856" s="98"/>
      <c r="C856" s="98"/>
      <c r="D856" s="98"/>
      <c r="E856" s="98"/>
      <c r="F856" s="98"/>
      <c r="G856" s="98"/>
      <c r="H856" s="98"/>
      <c r="I856" s="98"/>
      <c r="J856" s="98"/>
      <c r="K856" s="98"/>
      <c r="L856" s="98"/>
      <c r="M856" s="98"/>
      <c r="N856" s="98"/>
      <c r="O856" s="98"/>
      <c r="P856" s="98"/>
      <c r="Q856" s="98"/>
      <c r="R856" s="98"/>
      <c r="S856" s="98"/>
      <c r="T856" s="98"/>
    </row>
    <row r="857" spans="2:20">
      <c r="B857" s="98"/>
      <c r="C857" s="98"/>
      <c r="D857" s="98"/>
      <c r="E857" s="98"/>
      <c r="F857" s="98"/>
      <c r="G857" s="98"/>
      <c r="H857" s="98"/>
      <c r="I857" s="98"/>
      <c r="J857" s="98"/>
      <c r="K857" s="98"/>
      <c r="L857" s="98"/>
      <c r="M857" s="98"/>
      <c r="N857" s="98"/>
      <c r="O857" s="98"/>
      <c r="P857" s="98"/>
      <c r="Q857" s="98"/>
      <c r="R857" s="98"/>
      <c r="S857" s="98"/>
      <c r="T857" s="98"/>
    </row>
    <row r="858" spans="2:20">
      <c r="B858" s="98"/>
      <c r="C858" s="98"/>
      <c r="D858" s="98"/>
      <c r="E858" s="98"/>
      <c r="F858" s="98"/>
      <c r="G858" s="98"/>
      <c r="H858" s="98"/>
      <c r="I858" s="98"/>
      <c r="J858" s="98"/>
      <c r="K858" s="98"/>
      <c r="L858" s="98"/>
      <c r="M858" s="98"/>
      <c r="N858" s="98"/>
      <c r="O858" s="98"/>
      <c r="P858" s="98"/>
      <c r="Q858" s="98"/>
      <c r="R858" s="98"/>
      <c r="S858" s="98"/>
      <c r="T858" s="98"/>
    </row>
    <row r="859" spans="2:20">
      <c r="B859" s="98"/>
      <c r="C859" s="98"/>
      <c r="D859" s="98"/>
      <c r="E859" s="98"/>
      <c r="F859" s="98"/>
      <c r="G859" s="98"/>
      <c r="H859" s="98"/>
      <c r="I859" s="98"/>
      <c r="J859" s="98"/>
      <c r="K859" s="98"/>
      <c r="L859" s="98"/>
      <c r="M859" s="98"/>
      <c r="N859" s="98"/>
      <c r="O859" s="98"/>
      <c r="P859" s="98"/>
      <c r="Q859" s="98"/>
      <c r="R859" s="98"/>
      <c r="S859" s="98"/>
      <c r="T859" s="98"/>
    </row>
    <row r="860" spans="2:20">
      <c r="B860" s="98"/>
      <c r="C860" s="98"/>
      <c r="D860" s="98"/>
      <c r="E860" s="98"/>
      <c r="F860" s="98"/>
      <c r="G860" s="98"/>
      <c r="H860" s="98"/>
      <c r="I860" s="98"/>
      <c r="J860" s="98"/>
      <c r="K860" s="98"/>
      <c r="L860" s="98"/>
      <c r="M860" s="98"/>
      <c r="N860" s="98"/>
      <c r="O860" s="98"/>
      <c r="P860" s="98"/>
      <c r="Q860" s="98"/>
      <c r="R860" s="98"/>
      <c r="S860" s="98"/>
      <c r="T860" s="98"/>
    </row>
    <row r="861" spans="2:20">
      <c r="B861" s="98"/>
      <c r="C861" s="98"/>
      <c r="D861" s="98"/>
      <c r="E861" s="98"/>
      <c r="F861" s="98"/>
      <c r="G861" s="98"/>
      <c r="H861" s="98"/>
      <c r="I861" s="98"/>
      <c r="J861" s="98"/>
      <c r="K861" s="98"/>
      <c r="L861" s="98"/>
      <c r="M861" s="98"/>
      <c r="N861" s="98"/>
      <c r="O861" s="98"/>
      <c r="P861" s="98"/>
      <c r="Q861" s="98"/>
      <c r="R861" s="98"/>
      <c r="S861" s="98"/>
      <c r="T861" s="98"/>
    </row>
    <row r="862" spans="2:20">
      <c r="B862" s="98"/>
      <c r="C862" s="98"/>
      <c r="D862" s="98"/>
      <c r="E862" s="98"/>
      <c r="F862" s="98"/>
      <c r="G862" s="98"/>
      <c r="H862" s="98"/>
      <c r="I862" s="98"/>
      <c r="J862" s="98"/>
      <c r="K862" s="98"/>
      <c r="L862" s="98"/>
      <c r="M862" s="98"/>
      <c r="N862" s="98"/>
      <c r="O862" s="98"/>
      <c r="P862" s="98"/>
      <c r="Q862" s="98"/>
      <c r="R862" s="98"/>
      <c r="S862" s="98"/>
      <c r="T862" s="98"/>
    </row>
    <row r="863" spans="2:20">
      <c r="B863" s="98"/>
      <c r="C863" s="98"/>
      <c r="D863" s="98"/>
      <c r="E863" s="98"/>
      <c r="F863" s="98"/>
      <c r="G863" s="98"/>
      <c r="H863" s="98"/>
      <c r="I863" s="98"/>
      <c r="J863" s="98"/>
      <c r="K863" s="98"/>
      <c r="L863" s="98"/>
      <c r="M863" s="98"/>
      <c r="N863" s="98"/>
      <c r="O863" s="98"/>
      <c r="P863" s="98"/>
      <c r="Q863" s="98"/>
      <c r="R863" s="98"/>
      <c r="S863" s="98"/>
      <c r="T863" s="98"/>
    </row>
    <row r="864" spans="2:20">
      <c r="B864" s="98"/>
      <c r="C864" s="98"/>
      <c r="D864" s="98"/>
      <c r="E864" s="98"/>
      <c r="F864" s="98"/>
      <c r="G864" s="98"/>
      <c r="H864" s="98"/>
      <c r="I864" s="98"/>
      <c r="J864" s="98"/>
      <c r="K864" s="98"/>
      <c r="L864" s="98"/>
      <c r="M864" s="98"/>
      <c r="N864" s="98"/>
      <c r="O864" s="98"/>
      <c r="P864" s="98"/>
      <c r="Q864" s="98"/>
      <c r="R864" s="98"/>
      <c r="S864" s="98"/>
      <c r="T864" s="98"/>
    </row>
    <row r="865" spans="2:20">
      <c r="B865" s="98"/>
      <c r="C865" s="98"/>
      <c r="D865" s="98"/>
      <c r="E865" s="98"/>
      <c r="F865" s="98"/>
      <c r="G865" s="98"/>
      <c r="H865" s="98"/>
      <c r="I865" s="98"/>
      <c r="J865" s="98"/>
      <c r="K865" s="98"/>
      <c r="L865" s="98"/>
      <c r="M865" s="98"/>
      <c r="N865" s="98"/>
      <c r="O865" s="98"/>
      <c r="P865" s="98"/>
      <c r="Q865" s="98"/>
      <c r="R865" s="98"/>
      <c r="S865" s="98"/>
      <c r="T865" s="98"/>
    </row>
    <row r="866" spans="2:20">
      <c r="B866" s="98"/>
      <c r="C866" s="98"/>
      <c r="D866" s="98"/>
      <c r="E866" s="98"/>
      <c r="F866" s="98"/>
      <c r="G866" s="98"/>
      <c r="H866" s="98"/>
      <c r="I866" s="98"/>
      <c r="J866" s="98"/>
      <c r="K866" s="98"/>
      <c r="L866" s="98"/>
      <c r="M866" s="98"/>
      <c r="N866" s="98"/>
      <c r="O866" s="98"/>
      <c r="P866" s="98"/>
      <c r="Q866" s="98"/>
      <c r="R866" s="98"/>
      <c r="S866" s="98"/>
      <c r="T866" s="98"/>
    </row>
    <row r="867" spans="2:20">
      <c r="B867" s="98"/>
      <c r="C867" s="98"/>
      <c r="D867" s="98"/>
      <c r="E867" s="98"/>
      <c r="F867" s="98"/>
      <c r="G867" s="98"/>
      <c r="H867" s="98"/>
      <c r="I867" s="98"/>
      <c r="J867" s="98"/>
      <c r="K867" s="98"/>
      <c r="L867" s="98"/>
      <c r="M867" s="98"/>
      <c r="N867" s="98"/>
      <c r="O867" s="98"/>
      <c r="P867" s="98"/>
      <c r="Q867" s="98"/>
      <c r="R867" s="98"/>
      <c r="S867" s="98"/>
      <c r="T867" s="98"/>
    </row>
    <row r="868" spans="2:20">
      <c r="B868" s="98"/>
      <c r="C868" s="98"/>
      <c r="D868" s="98"/>
      <c r="E868" s="98"/>
      <c r="F868" s="98"/>
      <c r="G868" s="98"/>
      <c r="H868" s="98"/>
      <c r="I868" s="98"/>
      <c r="J868" s="98"/>
      <c r="K868" s="98"/>
      <c r="L868" s="98"/>
      <c r="M868" s="98"/>
      <c r="N868" s="98"/>
      <c r="O868" s="98"/>
      <c r="P868" s="98"/>
      <c r="Q868" s="98"/>
      <c r="R868" s="98"/>
      <c r="S868" s="98"/>
      <c r="T868" s="98"/>
    </row>
    <row r="869" spans="2:20">
      <c r="B869" s="98"/>
      <c r="C869" s="98"/>
      <c r="D869" s="98"/>
      <c r="E869" s="98"/>
      <c r="F869" s="98"/>
      <c r="G869" s="98"/>
      <c r="H869" s="98"/>
      <c r="I869" s="98"/>
      <c r="J869" s="98"/>
      <c r="K869" s="98"/>
      <c r="L869" s="98"/>
      <c r="M869" s="98"/>
      <c r="N869" s="98"/>
      <c r="O869" s="98"/>
      <c r="P869" s="98"/>
      <c r="Q869" s="98"/>
      <c r="R869" s="98"/>
      <c r="S869" s="98"/>
      <c r="T869" s="98"/>
    </row>
    <row r="870" spans="2:20">
      <c r="B870" s="98"/>
      <c r="C870" s="98"/>
      <c r="D870" s="98"/>
      <c r="E870" s="98"/>
      <c r="F870" s="98"/>
      <c r="G870" s="98"/>
      <c r="H870" s="98"/>
      <c r="I870" s="98"/>
      <c r="J870" s="98"/>
      <c r="K870" s="98"/>
      <c r="L870" s="98"/>
      <c r="M870" s="98"/>
      <c r="N870" s="98"/>
      <c r="O870" s="98"/>
      <c r="P870" s="98"/>
      <c r="Q870" s="98"/>
      <c r="R870" s="98"/>
      <c r="S870" s="98"/>
      <c r="T870" s="98"/>
    </row>
    <row r="871" spans="2:20">
      <c r="B871" s="98"/>
      <c r="C871" s="98"/>
      <c r="D871" s="98"/>
      <c r="E871" s="98"/>
      <c r="F871" s="98"/>
      <c r="G871" s="98"/>
      <c r="H871" s="98"/>
      <c r="I871" s="98"/>
      <c r="J871" s="98"/>
      <c r="K871" s="98"/>
      <c r="L871" s="98"/>
      <c r="M871" s="98"/>
      <c r="N871" s="98"/>
      <c r="O871" s="98"/>
      <c r="P871" s="98"/>
      <c r="Q871" s="98"/>
      <c r="R871" s="98"/>
      <c r="S871" s="98"/>
      <c r="T871" s="98"/>
    </row>
    <row r="872" spans="2:20">
      <c r="B872" s="98"/>
      <c r="C872" s="98"/>
      <c r="D872" s="98"/>
      <c r="E872" s="98"/>
      <c r="F872" s="98"/>
      <c r="G872" s="98"/>
      <c r="H872" s="98"/>
      <c r="I872" s="98"/>
      <c r="J872" s="98"/>
      <c r="K872" s="98"/>
      <c r="L872" s="98"/>
      <c r="M872" s="98"/>
      <c r="N872" s="98"/>
      <c r="O872" s="98"/>
      <c r="P872" s="98"/>
      <c r="Q872" s="98"/>
      <c r="R872" s="98"/>
      <c r="S872" s="98"/>
      <c r="T872" s="98"/>
    </row>
    <row r="873" spans="2:20">
      <c r="B873" s="98"/>
      <c r="C873" s="98"/>
      <c r="D873" s="98"/>
      <c r="E873" s="98"/>
      <c r="F873" s="98"/>
      <c r="G873" s="98"/>
      <c r="H873" s="98"/>
      <c r="I873" s="98"/>
      <c r="J873" s="98"/>
      <c r="K873" s="98"/>
      <c r="L873" s="98"/>
      <c r="M873" s="98"/>
      <c r="N873" s="98"/>
      <c r="O873" s="98"/>
      <c r="P873" s="98"/>
      <c r="Q873" s="98"/>
      <c r="R873" s="98"/>
      <c r="S873" s="98"/>
      <c r="T873" s="98"/>
    </row>
    <row r="874" spans="2:20">
      <c r="B874" s="98"/>
      <c r="C874" s="98"/>
      <c r="D874" s="98"/>
      <c r="E874" s="98"/>
      <c r="F874" s="98"/>
      <c r="G874" s="98"/>
      <c r="H874" s="98"/>
      <c r="I874" s="98"/>
      <c r="J874" s="98"/>
      <c r="K874" s="98"/>
      <c r="L874" s="98"/>
      <c r="M874" s="98"/>
      <c r="N874" s="98"/>
      <c r="O874" s="98"/>
      <c r="P874" s="98"/>
      <c r="Q874" s="98"/>
      <c r="R874" s="98"/>
      <c r="S874" s="98"/>
      <c r="T874" s="98"/>
    </row>
    <row r="875" spans="2:20">
      <c r="B875" s="98"/>
      <c r="C875" s="98"/>
      <c r="D875" s="98"/>
      <c r="E875" s="98"/>
      <c r="F875" s="98"/>
      <c r="G875" s="98"/>
      <c r="H875" s="98"/>
      <c r="I875" s="98"/>
      <c r="J875" s="98"/>
      <c r="K875" s="98"/>
      <c r="L875" s="98"/>
      <c r="M875" s="98"/>
      <c r="N875" s="98"/>
      <c r="O875" s="98"/>
      <c r="P875" s="98"/>
      <c r="Q875" s="98"/>
      <c r="R875" s="98"/>
      <c r="S875" s="98"/>
      <c r="T875" s="98"/>
    </row>
    <row r="876" spans="2:20">
      <c r="B876" s="98"/>
      <c r="C876" s="98"/>
      <c r="D876" s="98"/>
      <c r="E876" s="98"/>
      <c r="F876" s="98"/>
      <c r="G876" s="98"/>
      <c r="H876" s="98"/>
      <c r="I876" s="98"/>
      <c r="J876" s="98"/>
      <c r="K876" s="98"/>
      <c r="L876" s="98"/>
      <c r="M876" s="98"/>
      <c r="N876" s="98"/>
      <c r="O876" s="98"/>
      <c r="P876" s="98"/>
      <c r="Q876" s="98"/>
      <c r="R876" s="98"/>
      <c r="S876" s="98"/>
      <c r="T876" s="98"/>
    </row>
    <row r="877" spans="2:20">
      <c r="B877" s="98"/>
      <c r="C877" s="98"/>
      <c r="D877" s="98"/>
      <c r="E877" s="98"/>
      <c r="F877" s="98"/>
      <c r="G877" s="98"/>
      <c r="H877" s="98"/>
      <c r="I877" s="98"/>
      <c r="J877" s="98"/>
      <c r="K877" s="98"/>
      <c r="L877" s="98"/>
      <c r="M877" s="98"/>
      <c r="N877" s="98"/>
      <c r="O877" s="98"/>
      <c r="P877" s="98"/>
      <c r="Q877" s="98"/>
      <c r="R877" s="98"/>
      <c r="S877" s="98"/>
      <c r="T877" s="98"/>
    </row>
    <row r="878" spans="2:20">
      <c r="B878" s="98"/>
      <c r="C878" s="98"/>
      <c r="D878" s="98"/>
      <c r="E878" s="98"/>
      <c r="F878" s="98"/>
      <c r="G878" s="98"/>
      <c r="H878" s="98"/>
      <c r="I878" s="98"/>
      <c r="J878" s="98"/>
      <c r="K878" s="98"/>
      <c r="L878" s="98"/>
      <c r="M878" s="98"/>
      <c r="N878" s="98"/>
      <c r="O878" s="98"/>
      <c r="P878" s="98"/>
      <c r="Q878" s="98"/>
      <c r="R878" s="98"/>
      <c r="S878" s="98"/>
      <c r="T878" s="98"/>
    </row>
    <row r="879" spans="2:20">
      <c r="B879" s="98"/>
      <c r="C879" s="98"/>
      <c r="D879" s="98"/>
      <c r="E879" s="98"/>
      <c r="F879" s="98"/>
      <c r="G879" s="98"/>
      <c r="H879" s="98"/>
      <c r="I879" s="98"/>
      <c r="J879" s="98"/>
      <c r="K879" s="98"/>
      <c r="L879" s="98"/>
      <c r="M879" s="98"/>
      <c r="N879" s="98"/>
      <c r="O879" s="98"/>
      <c r="P879" s="98"/>
      <c r="Q879" s="98"/>
      <c r="R879" s="98"/>
      <c r="S879" s="98"/>
      <c r="T879" s="98"/>
    </row>
    <row r="880" spans="2:20">
      <c r="B880" s="98"/>
      <c r="C880" s="98"/>
      <c r="D880" s="98"/>
      <c r="E880" s="98"/>
      <c r="F880" s="98"/>
      <c r="G880" s="98"/>
      <c r="H880" s="98"/>
      <c r="I880" s="98"/>
      <c r="J880" s="98"/>
      <c r="K880" s="98"/>
      <c r="L880" s="98"/>
      <c r="M880" s="98"/>
      <c r="N880" s="98"/>
      <c r="O880" s="98"/>
      <c r="P880" s="98"/>
      <c r="Q880" s="98"/>
      <c r="R880" s="98"/>
      <c r="S880" s="98"/>
      <c r="T880" s="98"/>
    </row>
    <row r="881" spans="2:20">
      <c r="B881" s="98"/>
      <c r="C881" s="98"/>
      <c r="D881" s="98"/>
      <c r="E881" s="98"/>
      <c r="F881" s="98"/>
      <c r="G881" s="98"/>
      <c r="H881" s="98"/>
      <c r="I881" s="98"/>
      <c r="J881" s="98"/>
      <c r="K881" s="98"/>
      <c r="L881" s="98"/>
      <c r="M881" s="98"/>
      <c r="N881" s="98"/>
      <c r="O881" s="98"/>
      <c r="P881" s="98"/>
      <c r="Q881" s="98"/>
      <c r="R881" s="98"/>
      <c r="S881" s="98"/>
      <c r="T881" s="98"/>
    </row>
    <row r="882" spans="2:20">
      <c r="B882" s="98"/>
      <c r="C882" s="98"/>
      <c r="D882" s="98"/>
      <c r="E882" s="98"/>
      <c r="F882" s="98"/>
      <c r="G882" s="98"/>
      <c r="H882" s="98"/>
      <c r="I882" s="98"/>
      <c r="J882" s="98"/>
      <c r="K882" s="98"/>
      <c r="L882" s="98"/>
      <c r="M882" s="98"/>
      <c r="N882" s="98"/>
      <c r="O882" s="98"/>
      <c r="P882" s="98"/>
      <c r="Q882" s="98"/>
      <c r="R882" s="98"/>
      <c r="S882" s="98"/>
      <c r="T882" s="98"/>
    </row>
    <row r="883" spans="2:20">
      <c r="B883" s="98"/>
      <c r="C883" s="98"/>
      <c r="D883" s="98"/>
      <c r="E883" s="98"/>
      <c r="F883" s="98"/>
      <c r="G883" s="98"/>
      <c r="H883" s="98"/>
      <c r="I883" s="98"/>
      <c r="J883" s="98"/>
      <c r="K883" s="98"/>
      <c r="L883" s="98"/>
      <c r="M883" s="98"/>
      <c r="N883" s="98"/>
      <c r="O883" s="98"/>
      <c r="P883" s="98"/>
      <c r="Q883" s="98"/>
      <c r="R883" s="98"/>
      <c r="S883" s="98"/>
      <c r="T883" s="98"/>
    </row>
    <row r="884" spans="2:20">
      <c r="B884" s="98"/>
      <c r="C884" s="98"/>
      <c r="D884" s="98"/>
      <c r="E884" s="98"/>
      <c r="F884" s="98"/>
      <c r="G884" s="98"/>
      <c r="H884" s="98"/>
      <c r="I884" s="98"/>
      <c r="J884" s="98"/>
      <c r="K884" s="98"/>
      <c r="L884" s="98"/>
      <c r="M884" s="98"/>
      <c r="N884" s="98"/>
      <c r="O884" s="98"/>
      <c r="P884" s="98"/>
      <c r="Q884" s="98"/>
      <c r="R884" s="98"/>
      <c r="S884" s="98"/>
      <c r="T884" s="98"/>
    </row>
    <row r="885" spans="2:20">
      <c r="B885" s="98"/>
      <c r="C885" s="98"/>
      <c r="D885" s="98"/>
      <c r="E885" s="98"/>
      <c r="F885" s="98"/>
      <c r="G885" s="98"/>
      <c r="H885" s="98"/>
      <c r="I885" s="98"/>
      <c r="J885" s="98"/>
      <c r="K885" s="98"/>
      <c r="L885" s="98"/>
      <c r="M885" s="98"/>
      <c r="N885" s="98"/>
      <c r="O885" s="98"/>
      <c r="P885" s="98"/>
      <c r="Q885" s="98"/>
      <c r="R885" s="98"/>
      <c r="S885" s="98"/>
      <c r="T885" s="98"/>
    </row>
    <row r="886" spans="2:20">
      <c r="B886" s="98"/>
      <c r="C886" s="98"/>
      <c r="D886" s="98"/>
      <c r="E886" s="98"/>
      <c r="F886" s="98"/>
      <c r="G886" s="98"/>
      <c r="H886" s="98"/>
      <c r="I886" s="98"/>
      <c r="J886" s="98"/>
      <c r="K886" s="98"/>
      <c r="L886" s="98"/>
      <c r="M886" s="98"/>
      <c r="N886" s="98"/>
      <c r="O886" s="98"/>
      <c r="P886" s="98"/>
      <c r="Q886" s="98"/>
      <c r="R886" s="98"/>
      <c r="S886" s="98"/>
      <c r="T886" s="98"/>
    </row>
    <row r="887" spans="2:20">
      <c r="B887" s="98"/>
      <c r="C887" s="98"/>
      <c r="D887" s="98"/>
      <c r="E887" s="98"/>
      <c r="F887" s="98"/>
      <c r="G887" s="98"/>
      <c r="H887" s="98"/>
      <c r="I887" s="98"/>
      <c r="J887" s="98"/>
      <c r="K887" s="98"/>
      <c r="L887" s="98"/>
      <c r="M887" s="98"/>
      <c r="N887" s="98"/>
      <c r="O887" s="98"/>
      <c r="P887" s="98"/>
      <c r="Q887" s="98"/>
      <c r="R887" s="98"/>
      <c r="S887" s="98"/>
      <c r="T887" s="98"/>
    </row>
    <row r="888" spans="2:20">
      <c r="B888" s="98"/>
      <c r="C888" s="98"/>
      <c r="D888" s="98"/>
      <c r="E888" s="98"/>
      <c r="F888" s="98"/>
      <c r="G888" s="98"/>
      <c r="H888" s="98"/>
      <c r="I888" s="98"/>
      <c r="J888" s="98"/>
      <c r="K888" s="98"/>
      <c r="L888" s="98"/>
      <c r="M888" s="98"/>
      <c r="N888" s="98"/>
      <c r="O888" s="98"/>
      <c r="P888" s="98"/>
      <c r="Q888" s="98"/>
      <c r="R888" s="98"/>
      <c r="S888" s="98"/>
      <c r="T888" s="98"/>
    </row>
    <row r="889" spans="2:20">
      <c r="B889" s="98"/>
      <c r="C889" s="98"/>
      <c r="D889" s="98"/>
      <c r="E889" s="98"/>
      <c r="F889" s="98"/>
      <c r="G889" s="98"/>
      <c r="H889" s="98"/>
      <c r="I889" s="98"/>
      <c r="J889" s="98"/>
      <c r="K889" s="98"/>
      <c r="L889" s="98"/>
      <c r="M889" s="98"/>
      <c r="N889" s="98"/>
      <c r="O889" s="98"/>
      <c r="P889" s="98"/>
      <c r="Q889" s="98"/>
      <c r="R889" s="98"/>
      <c r="S889" s="98"/>
      <c r="T889" s="98"/>
    </row>
    <row r="890" spans="2:20">
      <c r="B890" s="98"/>
      <c r="C890" s="98"/>
      <c r="D890" s="98"/>
      <c r="E890" s="98"/>
      <c r="F890" s="98"/>
      <c r="G890" s="98"/>
      <c r="H890" s="98"/>
      <c r="I890" s="98"/>
      <c r="J890" s="98"/>
      <c r="K890" s="98"/>
      <c r="L890" s="98"/>
      <c r="M890" s="98"/>
      <c r="N890" s="98"/>
      <c r="O890" s="98"/>
      <c r="P890" s="98"/>
      <c r="Q890" s="98"/>
      <c r="R890" s="98"/>
      <c r="S890" s="98"/>
      <c r="T890" s="98"/>
    </row>
    <row r="891" spans="2:20">
      <c r="B891" s="98"/>
      <c r="C891" s="98"/>
      <c r="D891" s="98"/>
      <c r="E891" s="98"/>
      <c r="F891" s="98"/>
      <c r="G891" s="98"/>
      <c r="H891" s="98"/>
      <c r="I891" s="98"/>
      <c r="J891" s="98"/>
      <c r="K891" s="98"/>
      <c r="L891" s="98"/>
      <c r="M891" s="98"/>
      <c r="N891" s="98"/>
      <c r="O891" s="98"/>
      <c r="P891" s="98"/>
      <c r="Q891" s="98"/>
      <c r="R891" s="98"/>
      <c r="S891" s="98"/>
      <c r="T891" s="98"/>
    </row>
    <row r="892" spans="2:20">
      <c r="B892" s="98"/>
      <c r="C892" s="98"/>
      <c r="D892" s="98"/>
      <c r="E892" s="98"/>
      <c r="F892" s="98"/>
      <c r="G892" s="98"/>
      <c r="H892" s="98"/>
      <c r="I892" s="98"/>
      <c r="J892" s="98"/>
      <c r="K892" s="98"/>
      <c r="L892" s="98"/>
      <c r="M892" s="98"/>
      <c r="N892" s="98"/>
      <c r="O892" s="98"/>
      <c r="P892" s="98"/>
      <c r="Q892" s="98"/>
      <c r="R892" s="98"/>
      <c r="S892" s="98"/>
      <c r="T892" s="98"/>
    </row>
    <row r="893" spans="2:20">
      <c r="B893" s="98"/>
      <c r="C893" s="98"/>
      <c r="D893" s="98"/>
      <c r="E893" s="98"/>
      <c r="F893" s="98"/>
      <c r="G893" s="98"/>
      <c r="H893" s="98"/>
      <c r="I893" s="98"/>
      <c r="J893" s="98"/>
      <c r="K893" s="98"/>
      <c r="L893" s="98"/>
      <c r="M893" s="98"/>
      <c r="N893" s="98"/>
      <c r="O893" s="98"/>
      <c r="P893" s="98"/>
      <c r="Q893" s="98"/>
      <c r="R893" s="98"/>
      <c r="S893" s="98"/>
      <c r="T893" s="98"/>
    </row>
    <row r="894" spans="2:20">
      <c r="B894" s="98"/>
      <c r="C894" s="98"/>
      <c r="D894" s="98"/>
      <c r="E894" s="98"/>
      <c r="F894" s="98"/>
      <c r="G894" s="98"/>
      <c r="H894" s="98"/>
      <c r="I894" s="98"/>
      <c r="J894" s="98"/>
      <c r="K894" s="98"/>
      <c r="L894" s="98"/>
      <c r="M894" s="98"/>
      <c r="N894" s="98"/>
      <c r="O894" s="98"/>
      <c r="P894" s="98"/>
      <c r="Q894" s="98"/>
      <c r="R894" s="98"/>
      <c r="S894" s="98"/>
      <c r="T894" s="98"/>
    </row>
    <row r="895" spans="2:20">
      <c r="B895" s="98"/>
      <c r="C895" s="98"/>
      <c r="D895" s="98"/>
      <c r="E895" s="98"/>
      <c r="F895" s="98"/>
      <c r="G895" s="98"/>
      <c r="H895" s="98"/>
      <c r="I895" s="98"/>
      <c r="J895" s="98"/>
      <c r="K895" s="98"/>
      <c r="L895" s="98"/>
      <c r="M895" s="98"/>
      <c r="N895" s="98"/>
      <c r="O895" s="98"/>
      <c r="P895" s="98"/>
      <c r="Q895" s="98"/>
      <c r="R895" s="98"/>
      <c r="S895" s="98"/>
      <c r="T895" s="98"/>
    </row>
    <row r="896" spans="2:20">
      <c r="B896" s="98"/>
      <c r="C896" s="98"/>
      <c r="D896" s="98"/>
      <c r="E896" s="98"/>
      <c r="F896" s="98"/>
      <c r="G896" s="98"/>
      <c r="H896" s="98"/>
      <c r="I896" s="98"/>
      <c r="J896" s="98"/>
      <c r="K896" s="98"/>
      <c r="L896" s="98"/>
      <c r="M896" s="98"/>
      <c r="N896" s="98"/>
      <c r="O896" s="98"/>
      <c r="P896" s="98"/>
      <c r="Q896" s="98"/>
      <c r="R896" s="98"/>
      <c r="S896" s="98"/>
      <c r="T896" s="98"/>
    </row>
    <row r="897" spans="2:20">
      <c r="B897" s="98"/>
      <c r="C897" s="98"/>
      <c r="D897" s="98"/>
      <c r="E897" s="98"/>
      <c r="F897" s="98"/>
      <c r="G897" s="98"/>
      <c r="H897" s="98"/>
      <c r="I897" s="98"/>
      <c r="J897" s="98"/>
      <c r="K897" s="98"/>
      <c r="L897" s="98"/>
      <c r="M897" s="98"/>
      <c r="N897" s="98"/>
      <c r="O897" s="98"/>
      <c r="P897" s="98"/>
      <c r="Q897" s="98"/>
      <c r="R897" s="98"/>
      <c r="S897" s="98"/>
      <c r="T897" s="98"/>
    </row>
    <row r="898" spans="2:20">
      <c r="B898" s="98"/>
      <c r="C898" s="98"/>
      <c r="D898" s="98"/>
      <c r="E898" s="98"/>
      <c r="F898" s="98"/>
      <c r="G898" s="98"/>
      <c r="H898" s="98"/>
      <c r="I898" s="98"/>
      <c r="J898" s="98"/>
      <c r="K898" s="98"/>
      <c r="L898" s="98"/>
      <c r="M898" s="98"/>
      <c r="N898" s="98"/>
      <c r="O898" s="98"/>
      <c r="P898" s="98"/>
      <c r="Q898" s="98"/>
      <c r="R898" s="98"/>
      <c r="S898" s="98"/>
      <c r="T898" s="98"/>
    </row>
    <row r="899" spans="2:20">
      <c r="B899" s="98"/>
      <c r="C899" s="98"/>
      <c r="D899" s="98"/>
      <c r="E899" s="98"/>
      <c r="F899" s="98"/>
      <c r="G899" s="98"/>
      <c r="H899" s="98"/>
      <c r="I899" s="98"/>
      <c r="J899" s="98"/>
      <c r="K899" s="98"/>
      <c r="L899" s="98"/>
      <c r="M899" s="98"/>
      <c r="N899" s="98"/>
      <c r="O899" s="98"/>
      <c r="P899" s="98"/>
      <c r="Q899" s="98"/>
      <c r="R899" s="98"/>
      <c r="S899" s="98"/>
      <c r="T899" s="98"/>
    </row>
    <row r="900" spans="2:20">
      <c r="B900" s="98"/>
      <c r="C900" s="98"/>
      <c r="D900" s="98"/>
      <c r="E900" s="98"/>
      <c r="F900" s="98"/>
      <c r="G900" s="98"/>
      <c r="H900" s="98"/>
      <c r="I900" s="98"/>
      <c r="J900" s="98"/>
      <c r="K900" s="98"/>
      <c r="L900" s="98"/>
      <c r="M900" s="98"/>
      <c r="N900" s="98"/>
      <c r="O900" s="98"/>
      <c r="P900" s="98"/>
      <c r="Q900" s="98"/>
      <c r="R900" s="98"/>
      <c r="S900" s="98"/>
      <c r="T900" s="98"/>
    </row>
    <row r="901" spans="2:20">
      <c r="B901" s="98"/>
      <c r="C901" s="98"/>
      <c r="D901" s="98"/>
      <c r="E901" s="98"/>
      <c r="F901" s="98"/>
      <c r="G901" s="98"/>
      <c r="H901" s="98"/>
      <c r="I901" s="98"/>
      <c r="J901" s="98"/>
      <c r="K901" s="98"/>
      <c r="L901" s="98"/>
      <c r="M901" s="98"/>
      <c r="N901" s="98"/>
      <c r="O901" s="98"/>
      <c r="P901" s="98"/>
      <c r="Q901" s="98"/>
      <c r="R901" s="98"/>
      <c r="S901" s="98"/>
      <c r="T901" s="98"/>
    </row>
    <row r="902" spans="2:20">
      <c r="B902" s="98"/>
      <c r="C902" s="98"/>
      <c r="D902" s="98"/>
      <c r="E902" s="98"/>
      <c r="F902" s="98"/>
      <c r="G902" s="98"/>
      <c r="H902" s="98"/>
      <c r="I902" s="98"/>
      <c r="J902" s="98"/>
      <c r="K902" s="98"/>
      <c r="L902" s="98"/>
      <c r="M902" s="98"/>
      <c r="N902" s="98"/>
      <c r="O902" s="98"/>
      <c r="P902" s="98"/>
      <c r="Q902" s="98"/>
      <c r="R902" s="98"/>
      <c r="S902" s="98"/>
      <c r="T902" s="98"/>
    </row>
    <row r="903" spans="2:20">
      <c r="B903" s="98"/>
      <c r="C903" s="98"/>
      <c r="D903" s="98"/>
      <c r="E903" s="98"/>
      <c r="F903" s="98"/>
      <c r="G903" s="98"/>
      <c r="H903" s="98"/>
      <c r="I903" s="98"/>
      <c r="J903" s="98"/>
      <c r="K903" s="98"/>
      <c r="L903" s="98"/>
      <c r="M903" s="98"/>
      <c r="N903" s="98"/>
      <c r="O903" s="98"/>
      <c r="P903" s="98"/>
      <c r="Q903" s="98"/>
      <c r="R903" s="98"/>
      <c r="S903" s="98"/>
      <c r="T903" s="98"/>
    </row>
    <row r="904" spans="2:20">
      <c r="B904" s="98"/>
      <c r="C904" s="98"/>
      <c r="D904" s="98"/>
      <c r="E904" s="98"/>
      <c r="F904" s="98"/>
      <c r="G904" s="98"/>
      <c r="H904" s="98"/>
      <c r="I904" s="98"/>
      <c r="J904" s="98"/>
      <c r="K904" s="98"/>
      <c r="L904" s="98"/>
      <c r="M904" s="98"/>
      <c r="N904" s="98"/>
      <c r="O904" s="98"/>
      <c r="P904" s="98"/>
      <c r="Q904" s="98"/>
      <c r="R904" s="98"/>
      <c r="S904" s="98"/>
      <c r="T904" s="98"/>
    </row>
    <row r="905" spans="2:20">
      <c r="B905" s="98"/>
      <c r="C905" s="98"/>
      <c r="D905" s="98"/>
      <c r="E905" s="98"/>
      <c r="F905" s="98"/>
      <c r="G905" s="98"/>
      <c r="H905" s="98"/>
      <c r="I905" s="98"/>
      <c r="J905" s="98"/>
      <c r="K905" s="98"/>
      <c r="L905" s="98"/>
      <c r="M905" s="98"/>
      <c r="N905" s="98"/>
      <c r="O905" s="98"/>
      <c r="P905" s="98"/>
      <c r="Q905" s="98"/>
      <c r="R905" s="98"/>
      <c r="S905" s="98"/>
      <c r="T905" s="98"/>
    </row>
    <row r="906" spans="2:20">
      <c r="B906" s="98"/>
      <c r="C906" s="98"/>
      <c r="D906" s="98"/>
      <c r="E906" s="98"/>
      <c r="F906" s="98"/>
      <c r="G906" s="98"/>
      <c r="H906" s="98"/>
      <c r="I906" s="98"/>
      <c r="J906" s="98"/>
      <c r="K906" s="98"/>
      <c r="L906" s="98"/>
      <c r="M906" s="98"/>
      <c r="N906" s="98"/>
      <c r="O906" s="98"/>
      <c r="P906" s="98"/>
      <c r="Q906" s="98"/>
      <c r="R906" s="98"/>
      <c r="S906" s="98"/>
      <c r="T906" s="98"/>
    </row>
    <row r="907" spans="2:20">
      <c r="B907" s="98"/>
      <c r="C907" s="98"/>
      <c r="D907" s="98"/>
      <c r="E907" s="98"/>
      <c r="F907" s="98"/>
      <c r="G907" s="98"/>
      <c r="H907" s="98"/>
      <c r="I907" s="98"/>
      <c r="J907" s="98"/>
      <c r="K907" s="98"/>
      <c r="L907" s="98"/>
      <c r="M907" s="98"/>
      <c r="N907" s="98"/>
      <c r="O907" s="98"/>
      <c r="P907" s="98"/>
      <c r="Q907" s="98"/>
      <c r="R907" s="98"/>
      <c r="S907" s="98"/>
      <c r="T907" s="98"/>
    </row>
    <row r="908" spans="2:20">
      <c r="B908" s="98"/>
      <c r="C908" s="98"/>
      <c r="D908" s="98"/>
      <c r="E908" s="98"/>
      <c r="F908" s="98"/>
      <c r="G908" s="98"/>
      <c r="H908" s="98"/>
      <c r="I908" s="98"/>
      <c r="J908" s="98"/>
      <c r="K908" s="98"/>
      <c r="L908" s="98"/>
      <c r="M908" s="98"/>
      <c r="N908" s="98"/>
      <c r="O908" s="98"/>
      <c r="P908" s="98"/>
      <c r="Q908" s="98"/>
      <c r="R908" s="98"/>
      <c r="S908" s="98"/>
      <c r="T908" s="98"/>
    </row>
    <row r="909" spans="2:20">
      <c r="B909" s="98"/>
      <c r="C909" s="98"/>
      <c r="D909" s="98"/>
      <c r="E909" s="98"/>
      <c r="F909" s="98"/>
      <c r="G909" s="98"/>
      <c r="H909" s="98"/>
      <c r="I909" s="98"/>
      <c r="J909" s="98"/>
      <c r="K909" s="98"/>
      <c r="L909" s="98"/>
      <c r="M909" s="98"/>
      <c r="N909" s="98"/>
      <c r="O909" s="98"/>
      <c r="P909" s="98"/>
      <c r="Q909" s="98"/>
      <c r="R909" s="98"/>
      <c r="S909" s="98"/>
      <c r="T909" s="98"/>
    </row>
    <row r="910" spans="2:20">
      <c r="B910" s="98"/>
      <c r="C910" s="98"/>
      <c r="D910" s="98"/>
      <c r="E910" s="98"/>
      <c r="F910" s="98"/>
      <c r="G910" s="98"/>
      <c r="H910" s="98"/>
      <c r="I910" s="98"/>
      <c r="J910" s="98"/>
      <c r="K910" s="98"/>
      <c r="L910" s="98"/>
      <c r="M910" s="98"/>
      <c r="N910" s="98"/>
      <c r="O910" s="98"/>
      <c r="P910" s="98"/>
      <c r="Q910" s="98"/>
      <c r="R910" s="98"/>
      <c r="S910" s="98"/>
      <c r="T910" s="98"/>
    </row>
    <row r="911" spans="2:20">
      <c r="B911" s="98"/>
      <c r="C911" s="98"/>
      <c r="D911" s="98"/>
      <c r="E911" s="98"/>
      <c r="F911" s="98"/>
      <c r="G911" s="98"/>
      <c r="H911" s="98"/>
      <c r="I911" s="98"/>
      <c r="J911" s="98"/>
      <c r="K911" s="98"/>
      <c r="L911" s="98"/>
      <c r="M911" s="98"/>
      <c r="N911" s="98"/>
      <c r="O911" s="98"/>
      <c r="P911" s="98"/>
      <c r="Q911" s="98"/>
      <c r="R911" s="98"/>
      <c r="S911" s="98"/>
      <c r="T911" s="98"/>
    </row>
    <row r="912" spans="2:20">
      <c r="B912" s="98"/>
      <c r="C912" s="98"/>
      <c r="D912" s="98"/>
      <c r="E912" s="98"/>
      <c r="F912" s="98"/>
      <c r="G912" s="98"/>
      <c r="H912" s="98"/>
      <c r="I912" s="98"/>
      <c r="J912" s="98"/>
      <c r="K912" s="98"/>
      <c r="L912" s="98"/>
      <c r="M912" s="98"/>
      <c r="N912" s="98"/>
      <c r="O912" s="98"/>
      <c r="P912" s="98"/>
      <c r="Q912" s="98"/>
      <c r="R912" s="98"/>
      <c r="S912" s="98"/>
      <c r="T912" s="98"/>
    </row>
    <row r="913" spans="2:20">
      <c r="B913" s="98"/>
      <c r="C913" s="98"/>
      <c r="D913" s="98"/>
      <c r="E913" s="98"/>
      <c r="F913" s="98"/>
      <c r="G913" s="98"/>
      <c r="H913" s="98"/>
      <c r="I913" s="98"/>
      <c r="J913" s="98"/>
      <c r="K913" s="98"/>
      <c r="L913" s="98"/>
      <c r="M913" s="98"/>
      <c r="N913" s="98"/>
      <c r="O913" s="98"/>
      <c r="P913" s="98"/>
      <c r="Q913" s="98"/>
      <c r="R913" s="98"/>
      <c r="S913" s="98"/>
      <c r="T913" s="98"/>
    </row>
    <row r="914" spans="2:20">
      <c r="B914" s="98"/>
      <c r="C914" s="98"/>
      <c r="D914" s="98"/>
      <c r="E914" s="98"/>
      <c r="F914" s="98"/>
      <c r="G914" s="98"/>
      <c r="H914" s="98"/>
      <c r="I914" s="98"/>
      <c r="J914" s="98"/>
      <c r="K914" s="98"/>
      <c r="L914" s="98"/>
      <c r="M914" s="98"/>
      <c r="N914" s="98"/>
      <c r="O914" s="98"/>
      <c r="P914" s="98"/>
      <c r="Q914" s="98"/>
      <c r="R914" s="98"/>
      <c r="S914" s="98"/>
      <c r="T914" s="98"/>
    </row>
    <row r="915" spans="2:20">
      <c r="B915" s="98"/>
      <c r="C915" s="98"/>
      <c r="D915" s="98"/>
      <c r="E915" s="98"/>
      <c r="F915" s="98"/>
      <c r="G915" s="98"/>
      <c r="H915" s="98"/>
      <c r="I915" s="98"/>
      <c r="J915" s="98"/>
      <c r="K915" s="98"/>
      <c r="L915" s="98"/>
      <c r="M915" s="98"/>
      <c r="N915" s="98"/>
      <c r="O915" s="98"/>
      <c r="P915" s="98"/>
      <c r="Q915" s="98"/>
      <c r="R915" s="98"/>
      <c r="S915" s="98"/>
      <c r="T915" s="98"/>
    </row>
    <row r="916" spans="2:20">
      <c r="B916" s="98"/>
      <c r="C916" s="98"/>
      <c r="D916" s="98"/>
      <c r="E916" s="98"/>
      <c r="F916" s="98"/>
      <c r="G916" s="98"/>
      <c r="H916" s="98"/>
      <c r="I916" s="98"/>
      <c r="J916" s="98"/>
      <c r="K916" s="98"/>
      <c r="L916" s="98"/>
      <c r="M916" s="98"/>
      <c r="N916" s="98"/>
      <c r="O916" s="98"/>
      <c r="P916" s="98"/>
      <c r="Q916" s="98"/>
      <c r="R916" s="98"/>
      <c r="S916" s="98"/>
      <c r="T916" s="98"/>
    </row>
    <row r="917" spans="2:20">
      <c r="B917" s="98"/>
      <c r="C917" s="98"/>
      <c r="D917" s="98"/>
      <c r="E917" s="98"/>
      <c r="F917" s="98"/>
      <c r="G917" s="98"/>
      <c r="H917" s="98"/>
      <c r="I917" s="98"/>
      <c r="J917" s="98"/>
      <c r="K917" s="98"/>
      <c r="L917" s="98"/>
      <c r="M917" s="98"/>
      <c r="N917" s="98"/>
      <c r="O917" s="98"/>
      <c r="P917" s="98"/>
      <c r="Q917" s="98"/>
      <c r="R917" s="98"/>
      <c r="S917" s="98"/>
      <c r="T917" s="98"/>
    </row>
    <row r="918" spans="2:20">
      <c r="B918" s="98"/>
      <c r="C918" s="98"/>
      <c r="D918" s="98"/>
      <c r="E918" s="98"/>
      <c r="F918" s="98"/>
      <c r="G918" s="98"/>
      <c r="H918" s="98"/>
      <c r="I918" s="98"/>
      <c r="J918" s="98"/>
      <c r="K918" s="98"/>
      <c r="L918" s="98"/>
      <c r="M918" s="98"/>
      <c r="N918" s="98"/>
      <c r="O918" s="98"/>
      <c r="P918" s="98"/>
      <c r="Q918" s="98"/>
      <c r="R918" s="98"/>
      <c r="S918" s="98"/>
      <c r="T918" s="98"/>
    </row>
    <row r="919" spans="2:20">
      <c r="B919" s="98"/>
      <c r="C919" s="98"/>
      <c r="D919" s="98"/>
      <c r="E919" s="98"/>
      <c r="F919" s="98"/>
      <c r="G919" s="98"/>
      <c r="H919" s="98"/>
      <c r="I919" s="98"/>
      <c r="J919" s="98"/>
      <c r="K919" s="98"/>
      <c r="L919" s="98"/>
      <c r="M919" s="98"/>
      <c r="N919" s="98"/>
      <c r="O919" s="98"/>
      <c r="P919" s="98"/>
      <c r="Q919" s="98"/>
      <c r="R919" s="98"/>
      <c r="S919" s="98"/>
      <c r="T919" s="98"/>
    </row>
    <row r="920" spans="2:20">
      <c r="B920" s="98"/>
      <c r="C920" s="98"/>
      <c r="D920" s="98"/>
      <c r="E920" s="98"/>
      <c r="F920" s="98"/>
      <c r="G920" s="98"/>
      <c r="H920" s="98"/>
      <c r="I920" s="98"/>
      <c r="J920" s="98"/>
      <c r="K920" s="98"/>
      <c r="L920" s="98"/>
      <c r="M920" s="98"/>
      <c r="N920" s="98"/>
      <c r="O920" s="98"/>
      <c r="P920" s="98"/>
      <c r="Q920" s="98"/>
      <c r="R920" s="98"/>
      <c r="S920" s="98"/>
      <c r="T920" s="98"/>
    </row>
    <row r="921" spans="2:20">
      <c r="B921" s="98"/>
      <c r="C921" s="98"/>
      <c r="D921" s="98"/>
      <c r="E921" s="98"/>
      <c r="F921" s="98"/>
      <c r="G921" s="98"/>
      <c r="H921" s="98"/>
      <c r="I921" s="98"/>
      <c r="J921" s="98"/>
      <c r="K921" s="98"/>
      <c r="L921" s="98"/>
      <c r="M921" s="98"/>
      <c r="N921" s="98"/>
      <c r="O921" s="98"/>
      <c r="P921" s="98"/>
      <c r="Q921" s="98"/>
      <c r="R921" s="98"/>
      <c r="S921" s="98"/>
      <c r="T921" s="98"/>
    </row>
    <row r="922" spans="2:20">
      <c r="B922" s="98"/>
      <c r="C922" s="98"/>
      <c r="D922" s="98"/>
      <c r="E922" s="98"/>
      <c r="F922" s="98"/>
      <c r="G922" s="98"/>
      <c r="H922" s="98"/>
      <c r="I922" s="98"/>
      <c r="J922" s="98"/>
      <c r="K922" s="98"/>
      <c r="L922" s="98"/>
      <c r="M922" s="98"/>
      <c r="N922" s="98"/>
      <c r="O922" s="98"/>
      <c r="P922" s="98"/>
      <c r="Q922" s="98"/>
      <c r="R922" s="98"/>
      <c r="S922" s="98"/>
      <c r="T922" s="98"/>
    </row>
    <row r="923" spans="2:20">
      <c r="B923" s="98"/>
      <c r="C923" s="98"/>
      <c r="D923" s="98"/>
      <c r="E923" s="98"/>
      <c r="F923" s="98"/>
      <c r="G923" s="98"/>
      <c r="H923" s="98"/>
      <c r="I923" s="98"/>
      <c r="J923" s="98"/>
      <c r="K923" s="98"/>
      <c r="L923" s="98"/>
      <c r="M923" s="98"/>
      <c r="N923" s="98"/>
      <c r="O923" s="98"/>
      <c r="P923" s="98"/>
      <c r="Q923" s="98"/>
      <c r="R923" s="98"/>
      <c r="S923" s="98"/>
      <c r="T923" s="98"/>
    </row>
    <row r="924" spans="2:20">
      <c r="B924" s="98"/>
      <c r="C924" s="98"/>
      <c r="D924" s="98"/>
      <c r="E924" s="98"/>
      <c r="F924" s="98"/>
      <c r="G924" s="98"/>
      <c r="H924" s="98"/>
      <c r="I924" s="98"/>
      <c r="J924" s="98"/>
      <c r="K924" s="98"/>
      <c r="L924" s="98"/>
      <c r="M924" s="98"/>
      <c r="N924" s="98"/>
      <c r="O924" s="98"/>
      <c r="P924" s="98"/>
      <c r="Q924" s="98"/>
      <c r="R924" s="98"/>
      <c r="S924" s="98"/>
      <c r="T924" s="98"/>
    </row>
    <row r="925" spans="2:20">
      <c r="B925" s="98"/>
      <c r="C925" s="98"/>
      <c r="D925" s="98"/>
      <c r="E925" s="98"/>
      <c r="F925" s="98"/>
      <c r="G925" s="98"/>
      <c r="H925" s="98"/>
      <c r="I925" s="98"/>
      <c r="J925" s="98"/>
      <c r="K925" s="98"/>
      <c r="L925" s="98"/>
      <c r="M925" s="98"/>
      <c r="N925" s="98"/>
      <c r="O925" s="98"/>
      <c r="P925" s="98"/>
      <c r="Q925" s="98"/>
      <c r="R925" s="98"/>
      <c r="S925" s="98"/>
      <c r="T925" s="98"/>
    </row>
    <row r="926" spans="2:20">
      <c r="B926" s="98"/>
      <c r="C926" s="98"/>
      <c r="D926" s="98"/>
      <c r="E926" s="98"/>
      <c r="F926" s="98"/>
      <c r="G926" s="98"/>
      <c r="H926" s="98"/>
      <c r="I926" s="98"/>
      <c r="J926" s="98"/>
      <c r="K926" s="98"/>
      <c r="L926" s="98"/>
      <c r="M926" s="98"/>
      <c r="N926" s="98"/>
      <c r="O926" s="98"/>
      <c r="P926" s="98"/>
      <c r="Q926" s="98"/>
      <c r="R926" s="98"/>
      <c r="S926" s="98"/>
      <c r="T926" s="98"/>
    </row>
    <row r="927" spans="2:20">
      <c r="B927" s="98"/>
      <c r="C927" s="98"/>
      <c r="D927" s="98"/>
      <c r="E927" s="98"/>
      <c r="F927" s="98"/>
      <c r="G927" s="98"/>
      <c r="H927" s="98"/>
      <c r="I927" s="98"/>
      <c r="J927" s="98"/>
      <c r="K927" s="98"/>
      <c r="L927" s="98"/>
      <c r="M927" s="98"/>
      <c r="N927" s="98"/>
      <c r="O927" s="98"/>
      <c r="P927" s="98"/>
      <c r="Q927" s="98"/>
      <c r="R927" s="98"/>
      <c r="S927" s="98"/>
      <c r="T927" s="98"/>
    </row>
    <row r="928" spans="2:20">
      <c r="B928" s="98"/>
      <c r="C928" s="98"/>
      <c r="D928" s="98"/>
      <c r="E928" s="98"/>
      <c r="F928" s="98"/>
      <c r="G928" s="98"/>
      <c r="H928" s="98"/>
      <c r="I928" s="98"/>
      <c r="J928" s="98"/>
      <c r="K928" s="98"/>
      <c r="L928" s="98"/>
      <c r="M928" s="98"/>
      <c r="N928" s="98"/>
      <c r="O928" s="98"/>
      <c r="P928" s="98"/>
      <c r="Q928" s="98"/>
      <c r="R928" s="98"/>
      <c r="S928" s="98"/>
      <c r="T928" s="98"/>
    </row>
    <row r="929" spans="2:20">
      <c r="B929" s="98"/>
      <c r="C929" s="98"/>
      <c r="D929" s="98"/>
      <c r="E929" s="98"/>
      <c r="F929" s="98"/>
      <c r="G929" s="98"/>
      <c r="H929" s="98"/>
      <c r="I929" s="98"/>
      <c r="J929" s="98"/>
      <c r="K929" s="98"/>
      <c r="L929" s="98"/>
      <c r="M929" s="98"/>
      <c r="N929" s="98"/>
      <c r="O929" s="98"/>
      <c r="P929" s="98"/>
      <c r="Q929" s="98"/>
      <c r="R929" s="98"/>
      <c r="S929" s="98"/>
      <c r="T929" s="98"/>
    </row>
    <row r="930" spans="2:20">
      <c r="B930" s="98"/>
      <c r="C930" s="98"/>
      <c r="D930" s="98"/>
      <c r="E930" s="98"/>
      <c r="F930" s="98"/>
      <c r="G930" s="98"/>
      <c r="H930" s="98"/>
      <c r="I930" s="98"/>
      <c r="J930" s="98"/>
      <c r="K930" s="98"/>
      <c r="L930" s="98"/>
      <c r="M930" s="98"/>
      <c r="N930" s="98"/>
      <c r="O930" s="98"/>
      <c r="P930" s="98"/>
      <c r="Q930" s="98"/>
      <c r="R930" s="98"/>
      <c r="S930" s="98"/>
      <c r="T930" s="98"/>
    </row>
    <row r="931" spans="2:20">
      <c r="B931" s="98"/>
      <c r="C931" s="98"/>
      <c r="D931" s="98"/>
      <c r="E931" s="98"/>
      <c r="F931" s="98"/>
      <c r="G931" s="98"/>
      <c r="H931" s="98"/>
      <c r="I931" s="98"/>
      <c r="J931" s="98"/>
      <c r="K931" s="98"/>
      <c r="L931" s="98"/>
      <c r="M931" s="98"/>
      <c r="N931" s="98"/>
      <c r="O931" s="98"/>
      <c r="P931" s="98"/>
      <c r="Q931" s="98"/>
      <c r="R931" s="98"/>
      <c r="S931" s="98"/>
      <c r="T931" s="98"/>
    </row>
    <row r="932" spans="2:20">
      <c r="B932" s="98"/>
      <c r="C932" s="98"/>
      <c r="D932" s="98"/>
      <c r="E932" s="98"/>
      <c r="F932" s="98"/>
      <c r="G932" s="98"/>
      <c r="H932" s="98"/>
      <c r="I932" s="98"/>
      <c r="J932" s="98"/>
      <c r="K932" s="98"/>
      <c r="L932" s="98"/>
      <c r="M932" s="98"/>
      <c r="N932" s="98"/>
      <c r="O932" s="98"/>
      <c r="P932" s="98"/>
      <c r="Q932" s="98"/>
      <c r="R932" s="98"/>
      <c r="S932" s="98"/>
      <c r="T932" s="98"/>
    </row>
    <row r="933" spans="2:20">
      <c r="B933" s="98"/>
      <c r="C933" s="98"/>
      <c r="D933" s="98"/>
      <c r="E933" s="98"/>
      <c r="F933" s="98"/>
      <c r="G933" s="98"/>
      <c r="H933" s="98"/>
      <c r="I933" s="98"/>
      <c r="J933" s="98"/>
      <c r="K933" s="98"/>
      <c r="L933" s="98"/>
      <c r="M933" s="98"/>
      <c r="N933" s="98"/>
      <c r="O933" s="98"/>
      <c r="P933" s="98"/>
      <c r="Q933" s="98"/>
      <c r="R933" s="98"/>
      <c r="S933" s="98"/>
      <c r="T933" s="98"/>
    </row>
    <row r="934" spans="2:20">
      <c r="B934" s="98"/>
      <c r="C934" s="98"/>
      <c r="D934" s="98"/>
      <c r="E934" s="98"/>
      <c r="F934" s="98"/>
      <c r="G934" s="98"/>
      <c r="H934" s="98"/>
      <c r="I934" s="98"/>
      <c r="J934" s="98"/>
      <c r="K934" s="98"/>
      <c r="L934" s="98"/>
      <c r="M934" s="98"/>
      <c r="N934" s="98"/>
      <c r="O934" s="98"/>
      <c r="P934" s="98"/>
      <c r="Q934" s="98"/>
      <c r="R934" s="98"/>
      <c r="S934" s="98"/>
      <c r="T934" s="98"/>
    </row>
    <row r="935" spans="2:20">
      <c r="B935" s="98"/>
      <c r="C935" s="98"/>
      <c r="D935" s="98"/>
      <c r="E935" s="98"/>
      <c r="F935" s="98"/>
      <c r="G935" s="98"/>
      <c r="H935" s="98"/>
      <c r="I935" s="98"/>
      <c r="J935" s="98"/>
      <c r="K935" s="98"/>
      <c r="L935" s="98"/>
      <c r="M935" s="98"/>
      <c r="N935" s="98"/>
      <c r="O935" s="98"/>
      <c r="P935" s="98"/>
      <c r="Q935" s="98"/>
      <c r="R935" s="98"/>
      <c r="S935" s="98"/>
      <c r="T935" s="98"/>
    </row>
    <row r="936" spans="2:20">
      <c r="B936" s="98"/>
      <c r="C936" s="98"/>
      <c r="D936" s="98"/>
      <c r="E936" s="98"/>
      <c r="F936" s="98"/>
      <c r="G936" s="98"/>
      <c r="H936" s="98"/>
      <c r="I936" s="98"/>
      <c r="J936" s="98"/>
      <c r="K936" s="98"/>
      <c r="L936" s="98"/>
      <c r="M936" s="98"/>
      <c r="N936" s="98"/>
      <c r="O936" s="98"/>
      <c r="P936" s="98"/>
      <c r="Q936" s="98"/>
      <c r="R936" s="98"/>
      <c r="S936" s="98"/>
      <c r="T936" s="98"/>
    </row>
    <row r="937" spans="2:20">
      <c r="B937" s="98"/>
      <c r="C937" s="98"/>
      <c r="D937" s="98"/>
      <c r="E937" s="98"/>
      <c r="F937" s="98"/>
      <c r="G937" s="98"/>
      <c r="H937" s="98"/>
      <c r="I937" s="98"/>
      <c r="J937" s="98"/>
      <c r="K937" s="98"/>
      <c r="L937" s="98"/>
      <c r="M937" s="98"/>
      <c r="N937" s="98"/>
      <c r="O937" s="98"/>
      <c r="P937" s="98"/>
      <c r="Q937" s="98"/>
      <c r="R937" s="98"/>
      <c r="S937" s="98"/>
      <c r="T937" s="98"/>
    </row>
    <row r="938" spans="2:20">
      <c r="B938" s="98"/>
      <c r="C938" s="98"/>
      <c r="D938" s="98"/>
      <c r="E938" s="98"/>
      <c r="F938" s="98"/>
      <c r="G938" s="98"/>
      <c r="H938" s="98"/>
      <c r="I938" s="98"/>
      <c r="J938" s="98"/>
      <c r="K938" s="98"/>
      <c r="L938" s="98"/>
      <c r="M938" s="98"/>
      <c r="N938" s="98"/>
      <c r="O938" s="98"/>
      <c r="P938" s="98"/>
      <c r="Q938" s="98"/>
      <c r="R938" s="98"/>
      <c r="S938" s="98"/>
      <c r="T938" s="98"/>
    </row>
    <row r="939" spans="2:20">
      <c r="B939" s="98"/>
      <c r="C939" s="98"/>
      <c r="D939" s="98"/>
      <c r="E939" s="98"/>
      <c r="F939" s="98"/>
      <c r="G939" s="98"/>
      <c r="H939" s="98"/>
      <c r="I939" s="98"/>
      <c r="J939" s="98"/>
      <c r="K939" s="98"/>
      <c r="L939" s="98"/>
      <c r="M939" s="98"/>
      <c r="N939" s="98"/>
      <c r="O939" s="98"/>
      <c r="P939" s="98"/>
      <c r="Q939" s="98"/>
      <c r="R939" s="98"/>
      <c r="S939" s="98"/>
      <c r="T939" s="98"/>
    </row>
    <row r="940" spans="2:20">
      <c r="B940" s="98"/>
      <c r="C940" s="98"/>
      <c r="D940" s="98"/>
      <c r="E940" s="98"/>
      <c r="F940" s="98"/>
      <c r="G940" s="98"/>
      <c r="H940" s="98"/>
      <c r="I940" s="98"/>
      <c r="J940" s="98"/>
      <c r="K940" s="98"/>
      <c r="L940" s="98"/>
      <c r="M940" s="98"/>
      <c r="N940" s="98"/>
      <c r="O940" s="98"/>
      <c r="P940" s="98"/>
      <c r="Q940" s="98"/>
      <c r="R940" s="98"/>
      <c r="S940" s="98"/>
      <c r="T940" s="98"/>
    </row>
    <row r="941" spans="2:20">
      <c r="B941" s="98"/>
      <c r="C941" s="98"/>
      <c r="D941" s="98"/>
      <c r="E941" s="98"/>
      <c r="F941" s="98"/>
      <c r="G941" s="98"/>
      <c r="H941" s="98"/>
      <c r="I941" s="98"/>
      <c r="J941" s="98"/>
      <c r="K941" s="98"/>
      <c r="L941" s="98"/>
      <c r="M941" s="98"/>
      <c r="N941" s="98"/>
      <c r="O941" s="98"/>
      <c r="P941" s="98"/>
      <c r="Q941" s="98"/>
      <c r="R941" s="98"/>
      <c r="S941" s="98"/>
      <c r="T941" s="98"/>
    </row>
    <row r="942" spans="2:20">
      <c r="B942" s="98"/>
      <c r="C942" s="98"/>
      <c r="D942" s="98"/>
      <c r="E942" s="98"/>
      <c r="F942" s="98"/>
      <c r="G942" s="98"/>
      <c r="H942" s="98"/>
      <c r="I942" s="98"/>
      <c r="J942" s="98"/>
      <c r="K942" s="98"/>
      <c r="L942" s="98"/>
      <c r="M942" s="98"/>
      <c r="N942" s="98"/>
      <c r="O942" s="98"/>
      <c r="P942" s="98"/>
      <c r="Q942" s="98"/>
      <c r="R942" s="98"/>
      <c r="S942" s="98"/>
      <c r="T942" s="98"/>
    </row>
    <row r="943" spans="2:20">
      <c r="B943" s="98"/>
      <c r="C943" s="98"/>
      <c r="D943" s="98"/>
      <c r="E943" s="98"/>
      <c r="F943" s="98"/>
      <c r="G943" s="98"/>
      <c r="H943" s="98"/>
      <c r="I943" s="98"/>
      <c r="J943" s="98"/>
      <c r="K943" s="98"/>
      <c r="L943" s="98"/>
      <c r="M943" s="98"/>
      <c r="N943" s="98"/>
      <c r="O943" s="98"/>
      <c r="P943" s="98"/>
      <c r="Q943" s="98"/>
      <c r="R943" s="98"/>
      <c r="S943" s="98"/>
      <c r="T943" s="98"/>
    </row>
    <row r="944" spans="2:20">
      <c r="B944" s="98"/>
      <c r="C944" s="98"/>
      <c r="D944" s="98"/>
      <c r="E944" s="98"/>
      <c r="F944" s="98"/>
      <c r="G944" s="98"/>
      <c r="H944" s="98"/>
      <c r="I944" s="98"/>
      <c r="J944" s="98"/>
      <c r="K944" s="98"/>
      <c r="L944" s="98"/>
      <c r="M944" s="98"/>
      <c r="N944" s="98"/>
      <c r="O944" s="98"/>
      <c r="P944" s="98"/>
      <c r="Q944" s="98"/>
      <c r="R944" s="98"/>
      <c r="S944" s="98"/>
      <c r="T944" s="98"/>
    </row>
    <row r="945" spans="2:20">
      <c r="B945" s="98"/>
      <c r="C945" s="98"/>
      <c r="D945" s="98"/>
      <c r="E945" s="98"/>
      <c r="F945" s="98"/>
      <c r="G945" s="98"/>
      <c r="H945" s="98"/>
      <c r="I945" s="98"/>
      <c r="J945" s="98"/>
      <c r="K945" s="98"/>
      <c r="L945" s="98"/>
      <c r="M945" s="98"/>
      <c r="N945" s="98"/>
      <c r="O945" s="98"/>
      <c r="P945" s="98"/>
      <c r="Q945" s="98"/>
      <c r="R945" s="98"/>
      <c r="S945" s="98"/>
      <c r="T945" s="98"/>
    </row>
    <row r="946" spans="2:20">
      <c r="B946" s="98"/>
      <c r="C946" s="98"/>
      <c r="D946" s="98"/>
      <c r="E946" s="98"/>
      <c r="F946" s="98"/>
      <c r="G946" s="98"/>
      <c r="H946" s="98"/>
      <c r="I946" s="98"/>
      <c r="J946" s="98"/>
      <c r="K946" s="98"/>
      <c r="L946" s="98"/>
      <c r="M946" s="98"/>
      <c r="N946" s="98"/>
      <c r="O946" s="98"/>
      <c r="P946" s="98"/>
      <c r="Q946" s="98"/>
      <c r="R946" s="98"/>
      <c r="S946" s="98"/>
      <c r="T946" s="98"/>
    </row>
    <row r="947" spans="2:20">
      <c r="B947" s="98"/>
      <c r="C947" s="98"/>
      <c r="D947" s="98"/>
      <c r="E947" s="98"/>
      <c r="F947" s="98"/>
      <c r="G947" s="98"/>
      <c r="H947" s="98"/>
      <c r="I947" s="98"/>
      <c r="J947" s="98"/>
      <c r="K947" s="98"/>
      <c r="L947" s="98"/>
      <c r="M947" s="98"/>
      <c r="N947" s="98"/>
      <c r="O947" s="98"/>
      <c r="P947" s="98"/>
      <c r="Q947" s="98"/>
      <c r="R947" s="98"/>
      <c r="S947" s="98"/>
      <c r="T947" s="98"/>
    </row>
    <row r="948" spans="2:20">
      <c r="B948" s="98"/>
      <c r="C948" s="98"/>
      <c r="D948" s="98"/>
      <c r="E948" s="98"/>
      <c r="F948" s="98"/>
      <c r="G948" s="98"/>
      <c r="H948" s="98"/>
      <c r="I948" s="98"/>
      <c r="J948" s="98"/>
      <c r="K948" s="98"/>
      <c r="L948" s="98"/>
      <c r="M948" s="98"/>
      <c r="N948" s="98"/>
      <c r="O948" s="98"/>
      <c r="P948" s="98"/>
      <c r="Q948" s="98"/>
      <c r="R948" s="98"/>
      <c r="S948" s="98"/>
      <c r="T948" s="98"/>
    </row>
    <row r="949" spans="2:20">
      <c r="B949" s="98"/>
      <c r="C949" s="98"/>
      <c r="D949" s="98"/>
      <c r="E949" s="98"/>
      <c r="F949" s="98"/>
      <c r="G949" s="98"/>
      <c r="H949" s="98"/>
      <c r="I949" s="98"/>
      <c r="J949" s="98"/>
      <c r="K949" s="98"/>
      <c r="L949" s="98"/>
      <c r="M949" s="98"/>
      <c r="N949" s="98"/>
      <c r="O949" s="98"/>
      <c r="P949" s="98"/>
      <c r="Q949" s="98"/>
      <c r="R949" s="98"/>
      <c r="S949" s="98"/>
      <c r="T949" s="98"/>
    </row>
    <row r="950" spans="2:20">
      <c r="B950" s="98"/>
      <c r="C950" s="98"/>
      <c r="D950" s="98"/>
      <c r="E950" s="98"/>
      <c r="F950" s="98"/>
      <c r="G950" s="98"/>
      <c r="H950" s="98"/>
      <c r="I950" s="98"/>
      <c r="J950" s="98"/>
      <c r="K950" s="98"/>
      <c r="L950" s="98"/>
      <c r="M950" s="98"/>
      <c r="N950" s="98"/>
      <c r="O950" s="98"/>
      <c r="P950" s="98"/>
      <c r="Q950" s="98"/>
      <c r="R950" s="98"/>
      <c r="S950" s="98"/>
      <c r="T950" s="98"/>
    </row>
    <row r="951" spans="2:20">
      <c r="B951" s="98"/>
      <c r="C951" s="98"/>
      <c r="D951" s="98"/>
      <c r="E951" s="98"/>
      <c r="F951" s="98"/>
      <c r="G951" s="98"/>
      <c r="H951" s="98"/>
      <c r="I951" s="98"/>
      <c r="J951" s="98"/>
      <c r="K951" s="98"/>
      <c r="L951" s="98"/>
      <c r="M951" s="98"/>
      <c r="N951" s="98"/>
      <c r="O951" s="98"/>
      <c r="P951" s="98"/>
      <c r="Q951" s="98"/>
      <c r="R951" s="98"/>
      <c r="S951" s="98"/>
      <c r="T951" s="98"/>
    </row>
    <row r="952" spans="2:20">
      <c r="B952" s="98"/>
      <c r="C952" s="98"/>
      <c r="D952" s="98"/>
      <c r="E952" s="98"/>
      <c r="F952" s="98"/>
      <c r="G952" s="98"/>
      <c r="H952" s="98"/>
      <c r="I952" s="98"/>
      <c r="J952" s="98"/>
      <c r="K952" s="98"/>
      <c r="L952" s="98"/>
      <c r="M952" s="98"/>
      <c r="N952" s="98"/>
      <c r="O952" s="98"/>
      <c r="P952" s="98"/>
      <c r="Q952" s="98"/>
      <c r="R952" s="98"/>
      <c r="S952" s="98"/>
      <c r="T952" s="98"/>
    </row>
    <row r="953" spans="2:20">
      <c r="B953" s="98"/>
      <c r="C953" s="98"/>
      <c r="D953" s="98"/>
      <c r="E953" s="98"/>
      <c r="F953" s="98"/>
      <c r="G953" s="98"/>
      <c r="H953" s="98"/>
      <c r="I953" s="98"/>
      <c r="J953" s="98"/>
      <c r="K953" s="98"/>
      <c r="L953" s="98"/>
      <c r="M953" s="98"/>
      <c r="N953" s="98"/>
      <c r="O953" s="98"/>
      <c r="P953" s="98"/>
      <c r="Q953" s="98"/>
      <c r="R953" s="98"/>
      <c r="S953" s="98"/>
      <c r="T953" s="98"/>
    </row>
    <row r="954" spans="2:20">
      <c r="B954" s="98"/>
      <c r="C954" s="98"/>
      <c r="D954" s="98"/>
      <c r="E954" s="98"/>
      <c r="F954" s="98"/>
      <c r="G954" s="98"/>
      <c r="H954" s="98"/>
      <c r="I954" s="98"/>
      <c r="J954" s="98"/>
      <c r="K954" s="98"/>
      <c r="L954" s="98"/>
      <c r="M954" s="98"/>
      <c r="N954" s="98"/>
      <c r="O954" s="98"/>
      <c r="P954" s="98"/>
      <c r="Q954" s="98"/>
      <c r="R954" s="98"/>
      <c r="S954" s="98"/>
      <c r="T954" s="98"/>
    </row>
    <row r="955" spans="2:20">
      <c r="B955" s="98"/>
      <c r="C955" s="98"/>
      <c r="D955" s="98"/>
      <c r="E955" s="98"/>
      <c r="F955" s="98"/>
      <c r="G955" s="98"/>
      <c r="H955" s="98"/>
      <c r="I955" s="98"/>
      <c r="J955" s="98"/>
      <c r="K955" s="98"/>
      <c r="L955" s="98"/>
      <c r="M955" s="98"/>
      <c r="N955" s="98"/>
      <c r="O955" s="98"/>
      <c r="P955" s="98"/>
      <c r="Q955" s="98"/>
      <c r="R955" s="98"/>
      <c r="S955" s="98"/>
      <c r="T955" s="98"/>
    </row>
    <row r="956" spans="2:20">
      <c r="B956" s="98"/>
      <c r="C956" s="98"/>
      <c r="D956" s="98"/>
      <c r="E956" s="98"/>
      <c r="F956" s="98"/>
      <c r="G956" s="98"/>
      <c r="H956" s="98"/>
      <c r="I956" s="98"/>
      <c r="J956" s="98"/>
      <c r="K956" s="98"/>
      <c r="L956" s="98"/>
      <c r="M956" s="98"/>
      <c r="N956" s="98"/>
      <c r="O956" s="98"/>
      <c r="P956" s="98"/>
      <c r="Q956" s="98"/>
      <c r="R956" s="98"/>
      <c r="S956" s="98"/>
      <c r="T956" s="98"/>
    </row>
    <row r="957" spans="2:20">
      <c r="B957" s="98"/>
      <c r="C957" s="98"/>
      <c r="D957" s="98"/>
      <c r="E957" s="98"/>
      <c r="F957" s="98"/>
      <c r="G957" s="98"/>
      <c r="H957" s="98"/>
      <c r="I957" s="98"/>
      <c r="J957" s="98"/>
      <c r="K957" s="98"/>
      <c r="L957" s="98"/>
      <c r="M957" s="98"/>
      <c r="N957" s="98"/>
      <c r="O957" s="98"/>
      <c r="P957" s="98"/>
      <c r="Q957" s="98"/>
      <c r="R957" s="98"/>
      <c r="S957" s="98"/>
      <c r="T957" s="98"/>
    </row>
    <row r="958" spans="2:20">
      <c r="B958" s="98"/>
      <c r="C958" s="98"/>
      <c r="D958" s="98"/>
      <c r="E958" s="98"/>
      <c r="F958" s="98"/>
      <c r="G958" s="98"/>
      <c r="H958" s="98"/>
      <c r="I958" s="98"/>
      <c r="J958" s="98"/>
      <c r="K958" s="98"/>
      <c r="L958" s="98"/>
      <c r="M958" s="98"/>
      <c r="N958" s="98"/>
      <c r="O958" s="98"/>
      <c r="P958" s="98"/>
      <c r="Q958" s="98"/>
      <c r="R958" s="98"/>
      <c r="S958" s="98"/>
      <c r="T958" s="98"/>
    </row>
    <row r="959" spans="2:20">
      <c r="B959" s="98"/>
      <c r="C959" s="98"/>
      <c r="D959" s="98"/>
      <c r="E959" s="98"/>
      <c r="F959" s="98"/>
      <c r="G959" s="98"/>
      <c r="H959" s="98"/>
      <c r="I959" s="98"/>
      <c r="J959" s="98"/>
      <c r="K959" s="98"/>
      <c r="L959" s="98"/>
      <c r="M959" s="98"/>
      <c r="N959" s="98"/>
      <c r="O959" s="98"/>
      <c r="P959" s="98"/>
      <c r="Q959" s="98"/>
      <c r="R959" s="98"/>
      <c r="S959" s="98"/>
      <c r="T959" s="98"/>
    </row>
    <row r="960" spans="2:20">
      <c r="B960" s="98"/>
      <c r="C960" s="98"/>
      <c r="D960" s="98"/>
      <c r="E960" s="98"/>
      <c r="F960" s="98"/>
      <c r="G960" s="98"/>
      <c r="H960" s="98"/>
      <c r="I960" s="98"/>
      <c r="J960" s="98"/>
      <c r="K960" s="98"/>
      <c r="L960" s="98"/>
      <c r="M960" s="98"/>
      <c r="N960" s="98"/>
      <c r="O960" s="98"/>
      <c r="P960" s="98"/>
      <c r="Q960" s="98"/>
      <c r="R960" s="98"/>
      <c r="S960" s="98"/>
      <c r="T960" s="98"/>
    </row>
    <row r="961" spans="2:20">
      <c r="B961" s="98"/>
      <c r="C961" s="98"/>
      <c r="D961" s="98"/>
      <c r="E961" s="98"/>
      <c r="F961" s="98"/>
      <c r="G961" s="98"/>
      <c r="H961" s="98"/>
      <c r="I961" s="98"/>
      <c r="J961" s="98"/>
      <c r="K961" s="98"/>
      <c r="L961" s="98"/>
      <c r="M961" s="98"/>
      <c r="N961" s="98"/>
      <c r="O961" s="98"/>
      <c r="P961" s="98"/>
      <c r="Q961" s="98"/>
      <c r="R961" s="98"/>
      <c r="S961" s="98"/>
      <c r="T961" s="98"/>
    </row>
    <row r="962" spans="2:20">
      <c r="B962" s="98"/>
      <c r="C962" s="98"/>
      <c r="D962" s="98"/>
      <c r="E962" s="98"/>
      <c r="F962" s="98"/>
      <c r="G962" s="98"/>
      <c r="H962" s="98"/>
      <c r="I962" s="98"/>
      <c r="J962" s="98"/>
      <c r="K962" s="98"/>
      <c r="L962" s="98"/>
      <c r="M962" s="98"/>
      <c r="N962" s="98"/>
      <c r="O962" s="98"/>
      <c r="P962" s="98"/>
      <c r="Q962" s="98"/>
      <c r="R962" s="98"/>
      <c r="S962" s="98"/>
      <c r="T962" s="98"/>
    </row>
    <row r="963" spans="2:20">
      <c r="B963" s="98"/>
      <c r="C963" s="98"/>
      <c r="D963" s="98"/>
      <c r="E963" s="98"/>
      <c r="F963" s="98"/>
      <c r="G963" s="98"/>
      <c r="H963" s="98"/>
      <c r="I963" s="98"/>
      <c r="J963" s="98"/>
      <c r="K963" s="98"/>
      <c r="L963" s="98"/>
      <c r="M963" s="98"/>
      <c r="N963" s="98"/>
      <c r="O963" s="98"/>
      <c r="P963" s="98"/>
      <c r="Q963" s="98"/>
      <c r="R963" s="98"/>
      <c r="S963" s="98"/>
      <c r="T963" s="98"/>
    </row>
    <row r="964" spans="2:20">
      <c r="B964" s="98"/>
      <c r="C964" s="98"/>
      <c r="D964" s="98"/>
      <c r="E964" s="98"/>
      <c r="F964" s="98"/>
      <c r="G964" s="98"/>
      <c r="H964" s="98"/>
      <c r="I964" s="98"/>
      <c r="J964" s="98"/>
      <c r="K964" s="98"/>
      <c r="L964" s="98"/>
      <c r="M964" s="98"/>
      <c r="N964" s="98"/>
      <c r="O964" s="98"/>
      <c r="P964" s="98"/>
      <c r="Q964" s="98"/>
      <c r="R964" s="98"/>
      <c r="S964" s="98"/>
      <c r="T964" s="98"/>
    </row>
    <row r="965" spans="2:20">
      <c r="B965" s="98"/>
      <c r="C965" s="98"/>
      <c r="D965" s="98"/>
      <c r="E965" s="98"/>
      <c r="F965" s="98"/>
      <c r="G965" s="98"/>
      <c r="H965" s="98"/>
      <c r="I965" s="98"/>
      <c r="J965" s="98"/>
      <c r="K965" s="98"/>
      <c r="L965" s="98"/>
      <c r="M965" s="98"/>
      <c r="N965" s="98"/>
      <c r="O965" s="98"/>
      <c r="P965" s="98"/>
      <c r="Q965" s="98"/>
      <c r="R965" s="98"/>
      <c r="S965" s="98"/>
      <c r="T965" s="98"/>
    </row>
    <row r="966" spans="2:20">
      <c r="B966" s="98"/>
      <c r="C966" s="98"/>
      <c r="D966" s="98"/>
      <c r="E966" s="98"/>
      <c r="F966" s="98"/>
      <c r="G966" s="98"/>
      <c r="H966" s="98"/>
      <c r="I966" s="98"/>
      <c r="J966" s="98"/>
      <c r="K966" s="98"/>
      <c r="L966" s="98"/>
      <c r="M966" s="98"/>
      <c r="N966" s="98"/>
      <c r="O966" s="98"/>
      <c r="P966" s="98"/>
      <c r="Q966" s="98"/>
      <c r="R966" s="98"/>
      <c r="S966" s="98"/>
      <c r="T966" s="98"/>
    </row>
    <row r="967" spans="2:20">
      <c r="B967" s="98"/>
      <c r="C967" s="98"/>
      <c r="D967" s="98"/>
      <c r="E967" s="98"/>
      <c r="F967" s="98"/>
      <c r="G967" s="98"/>
      <c r="H967" s="98"/>
      <c r="I967" s="98"/>
      <c r="J967" s="98"/>
      <c r="K967" s="98"/>
      <c r="L967" s="98"/>
      <c r="M967" s="98"/>
      <c r="N967" s="98"/>
      <c r="O967" s="98"/>
      <c r="P967" s="98"/>
      <c r="Q967" s="98"/>
      <c r="R967" s="98"/>
      <c r="S967" s="98"/>
      <c r="T967" s="98"/>
    </row>
    <row r="968" spans="2:20">
      <c r="B968" s="98"/>
      <c r="C968" s="98"/>
      <c r="D968" s="98"/>
      <c r="E968" s="98"/>
      <c r="F968" s="98"/>
      <c r="G968" s="98"/>
      <c r="H968" s="98"/>
      <c r="I968" s="98"/>
      <c r="J968" s="98"/>
      <c r="K968" s="98"/>
      <c r="L968" s="98"/>
      <c r="M968" s="98"/>
      <c r="N968" s="98"/>
      <c r="O968" s="98"/>
      <c r="P968" s="98"/>
      <c r="Q968" s="98"/>
      <c r="R968" s="98"/>
      <c r="S968" s="98"/>
      <c r="T968" s="98"/>
    </row>
    <row r="969" spans="2:20">
      <c r="B969" s="98"/>
      <c r="C969" s="98"/>
      <c r="D969" s="98"/>
      <c r="E969" s="98"/>
      <c r="F969" s="98"/>
      <c r="G969" s="98"/>
      <c r="H969" s="98"/>
      <c r="I969" s="98"/>
      <c r="J969" s="98"/>
      <c r="K969" s="98"/>
      <c r="L969" s="98"/>
      <c r="M969" s="98"/>
      <c r="N969" s="98"/>
      <c r="O969" s="98"/>
      <c r="P969" s="98"/>
      <c r="Q969" s="98"/>
      <c r="R969" s="98"/>
      <c r="S969" s="98"/>
      <c r="T969" s="98"/>
    </row>
    <row r="970" spans="2:20">
      <c r="B970" s="98"/>
      <c r="C970" s="98"/>
      <c r="D970" s="98"/>
      <c r="E970" s="98"/>
      <c r="F970" s="98"/>
      <c r="G970" s="98"/>
      <c r="H970" s="98"/>
      <c r="I970" s="98"/>
      <c r="J970" s="98"/>
      <c r="K970" s="98"/>
      <c r="L970" s="98"/>
      <c r="M970" s="98"/>
      <c r="N970" s="98"/>
      <c r="O970" s="98"/>
      <c r="P970" s="98"/>
      <c r="Q970" s="98"/>
      <c r="R970" s="98"/>
      <c r="S970" s="98"/>
      <c r="T970" s="98"/>
    </row>
    <row r="971" spans="2:20">
      <c r="B971" s="98"/>
      <c r="C971" s="98"/>
      <c r="D971" s="98"/>
      <c r="E971" s="98"/>
      <c r="F971" s="98"/>
      <c r="G971" s="98"/>
      <c r="H971" s="98"/>
      <c r="I971" s="98"/>
      <c r="J971" s="98"/>
      <c r="K971" s="98"/>
      <c r="L971" s="98"/>
      <c r="M971" s="98"/>
      <c r="N971" s="98"/>
      <c r="O971" s="98"/>
      <c r="P971" s="98"/>
      <c r="Q971" s="98"/>
      <c r="R971" s="98"/>
      <c r="S971" s="98"/>
      <c r="T971" s="98"/>
    </row>
    <row r="972" spans="2:20">
      <c r="B972" s="98"/>
      <c r="C972" s="98"/>
      <c r="D972" s="98"/>
      <c r="E972" s="98"/>
      <c r="F972" s="98"/>
      <c r="G972" s="98"/>
      <c r="H972" s="98"/>
      <c r="I972" s="98"/>
      <c r="J972" s="98"/>
      <c r="K972" s="98"/>
      <c r="L972" s="98"/>
      <c r="M972" s="98"/>
      <c r="N972" s="98"/>
      <c r="O972" s="98"/>
      <c r="P972" s="98"/>
      <c r="Q972" s="98"/>
      <c r="R972" s="98"/>
      <c r="S972" s="98"/>
      <c r="T972" s="98"/>
    </row>
    <row r="973" spans="2:20">
      <c r="B973" s="98"/>
      <c r="C973" s="98"/>
      <c r="D973" s="98"/>
      <c r="E973" s="98"/>
      <c r="F973" s="98"/>
      <c r="G973" s="98"/>
      <c r="H973" s="98"/>
      <c r="I973" s="98"/>
      <c r="J973" s="98"/>
      <c r="K973" s="98"/>
      <c r="L973" s="98"/>
      <c r="M973" s="98"/>
      <c r="N973" s="98"/>
      <c r="O973" s="98"/>
      <c r="P973" s="98"/>
      <c r="Q973" s="98"/>
      <c r="R973" s="98"/>
      <c r="S973" s="98"/>
      <c r="T973" s="98"/>
    </row>
    <row r="974" spans="2:20">
      <c r="B974" s="98"/>
      <c r="C974" s="98"/>
      <c r="D974" s="98"/>
      <c r="E974" s="98"/>
      <c r="F974" s="98"/>
      <c r="G974" s="98"/>
      <c r="H974" s="98"/>
      <c r="I974" s="98"/>
      <c r="J974" s="98"/>
      <c r="K974" s="98"/>
      <c r="L974" s="98"/>
      <c r="M974" s="98"/>
      <c r="N974" s="98"/>
      <c r="O974" s="98"/>
      <c r="P974" s="98"/>
      <c r="Q974" s="98"/>
      <c r="R974" s="98"/>
      <c r="S974" s="98"/>
      <c r="T974" s="98"/>
    </row>
    <row r="975" spans="2:20">
      <c r="B975" s="98"/>
      <c r="C975" s="98"/>
      <c r="D975" s="98"/>
      <c r="E975" s="98"/>
      <c r="F975" s="98"/>
      <c r="G975" s="98"/>
      <c r="H975" s="98"/>
      <c r="I975" s="98"/>
      <c r="J975" s="98"/>
      <c r="K975" s="98"/>
      <c r="L975" s="98"/>
      <c r="M975" s="98"/>
      <c r="N975" s="98"/>
      <c r="O975" s="98"/>
      <c r="P975" s="98"/>
      <c r="Q975" s="98"/>
      <c r="R975" s="98"/>
      <c r="S975" s="98"/>
      <c r="T975" s="98"/>
    </row>
    <row r="976" spans="2:20">
      <c r="B976" s="98"/>
      <c r="C976" s="98"/>
      <c r="D976" s="98"/>
      <c r="E976" s="98"/>
      <c r="F976" s="98"/>
      <c r="G976" s="98"/>
      <c r="H976" s="98"/>
      <c r="I976" s="98"/>
      <c r="J976" s="98"/>
      <c r="K976" s="98"/>
      <c r="L976" s="98"/>
      <c r="M976" s="98"/>
      <c r="N976" s="98"/>
      <c r="O976" s="98"/>
      <c r="P976" s="98"/>
      <c r="Q976" s="98"/>
      <c r="R976" s="98"/>
      <c r="S976" s="98"/>
      <c r="T976" s="98"/>
    </row>
    <row r="977" spans="2:20">
      <c r="B977" s="98"/>
      <c r="C977" s="98"/>
      <c r="D977" s="98"/>
      <c r="E977" s="98"/>
      <c r="F977" s="98"/>
      <c r="G977" s="98"/>
      <c r="H977" s="98"/>
      <c r="I977" s="98"/>
      <c r="J977" s="98"/>
      <c r="K977" s="98"/>
      <c r="L977" s="98"/>
      <c r="M977" s="98"/>
      <c r="N977" s="98"/>
      <c r="O977" s="98"/>
      <c r="P977" s="98"/>
      <c r="Q977" s="98"/>
      <c r="R977" s="98"/>
      <c r="S977" s="98"/>
      <c r="T977" s="98"/>
    </row>
    <row r="978" spans="2:20">
      <c r="B978" s="98"/>
      <c r="C978" s="98"/>
      <c r="D978" s="98"/>
      <c r="E978" s="98"/>
      <c r="F978" s="98"/>
      <c r="G978" s="98"/>
      <c r="H978" s="98"/>
      <c r="I978" s="98"/>
      <c r="J978" s="98"/>
      <c r="K978" s="98"/>
      <c r="L978" s="98"/>
      <c r="M978" s="98"/>
      <c r="N978" s="98"/>
      <c r="O978" s="98"/>
      <c r="P978" s="98"/>
      <c r="Q978" s="98"/>
      <c r="R978" s="98"/>
      <c r="S978" s="98"/>
      <c r="T978" s="98"/>
    </row>
    <row r="979" spans="2:20">
      <c r="B979" s="98"/>
      <c r="C979" s="98"/>
      <c r="D979" s="98"/>
      <c r="E979" s="98"/>
      <c r="F979" s="98"/>
      <c r="G979" s="98"/>
      <c r="H979" s="98"/>
      <c r="I979" s="98"/>
      <c r="J979" s="98"/>
      <c r="K979" s="98"/>
      <c r="L979" s="98"/>
      <c r="M979" s="98"/>
      <c r="N979" s="98"/>
      <c r="O979" s="98"/>
      <c r="P979" s="98"/>
      <c r="Q979" s="98"/>
      <c r="R979" s="98"/>
      <c r="S979" s="98"/>
      <c r="T979" s="98"/>
    </row>
    <row r="980" spans="2:20">
      <c r="B980" s="98"/>
      <c r="C980" s="98"/>
      <c r="D980" s="98"/>
      <c r="E980" s="98"/>
      <c r="F980" s="98"/>
      <c r="G980" s="98"/>
      <c r="H980" s="98"/>
      <c r="I980" s="98"/>
      <c r="J980" s="98"/>
      <c r="K980" s="98"/>
      <c r="L980" s="98"/>
      <c r="M980" s="98"/>
      <c r="N980" s="98"/>
      <c r="O980" s="98"/>
      <c r="P980" s="98"/>
      <c r="Q980" s="98"/>
      <c r="R980" s="98"/>
      <c r="S980" s="98"/>
      <c r="T980" s="98"/>
    </row>
    <row r="981" spans="2:20">
      <c r="B981" s="98"/>
      <c r="C981" s="98"/>
      <c r="D981" s="98"/>
      <c r="E981" s="98"/>
      <c r="F981" s="98"/>
      <c r="G981" s="98"/>
      <c r="H981" s="98"/>
      <c r="I981" s="98"/>
      <c r="J981" s="98"/>
      <c r="K981" s="98"/>
      <c r="L981" s="98"/>
      <c r="M981" s="98"/>
      <c r="N981" s="98"/>
      <c r="O981" s="98"/>
      <c r="P981" s="98"/>
      <c r="Q981" s="98"/>
      <c r="R981" s="98"/>
      <c r="S981" s="98"/>
      <c r="T981" s="98"/>
    </row>
    <row r="982" spans="2:20">
      <c r="B982" s="98"/>
      <c r="C982" s="98"/>
      <c r="D982" s="98"/>
      <c r="E982" s="98"/>
      <c r="F982" s="98"/>
      <c r="G982" s="98"/>
      <c r="H982" s="98"/>
      <c r="I982" s="98"/>
      <c r="J982" s="98"/>
      <c r="K982" s="98"/>
      <c r="L982" s="98"/>
      <c r="M982" s="98"/>
      <c r="N982" s="98"/>
      <c r="O982" s="98"/>
      <c r="P982" s="98"/>
      <c r="Q982" s="98"/>
      <c r="R982" s="98"/>
      <c r="S982" s="98"/>
      <c r="T982" s="98"/>
    </row>
    <row r="983" spans="2:20">
      <c r="B983" s="98"/>
      <c r="C983" s="98"/>
      <c r="D983" s="98"/>
      <c r="E983" s="98"/>
      <c r="F983" s="98"/>
      <c r="G983" s="98"/>
      <c r="H983" s="98"/>
      <c r="I983" s="98"/>
      <c r="J983" s="98"/>
      <c r="K983" s="98"/>
      <c r="L983" s="98"/>
      <c r="M983" s="98"/>
      <c r="N983" s="98"/>
      <c r="O983" s="98"/>
      <c r="P983" s="98"/>
      <c r="Q983" s="98"/>
      <c r="R983" s="98"/>
      <c r="S983" s="98"/>
      <c r="T983" s="98"/>
    </row>
    <row r="984" spans="2:20">
      <c r="B984" s="98"/>
      <c r="C984" s="98"/>
      <c r="D984" s="98"/>
      <c r="E984" s="98"/>
      <c r="F984" s="98"/>
      <c r="G984" s="98"/>
      <c r="H984" s="98"/>
      <c r="I984" s="98"/>
      <c r="J984" s="98"/>
      <c r="K984" s="98"/>
      <c r="L984" s="98"/>
      <c r="M984" s="98"/>
      <c r="N984" s="98"/>
      <c r="O984" s="98"/>
      <c r="P984" s="98"/>
      <c r="Q984" s="98"/>
      <c r="R984" s="98"/>
      <c r="S984" s="98"/>
      <c r="T984" s="98"/>
    </row>
    <row r="985" spans="2:20">
      <c r="B985" s="98"/>
      <c r="C985" s="98"/>
      <c r="D985" s="98"/>
      <c r="E985" s="98"/>
      <c r="F985" s="98"/>
      <c r="G985" s="98"/>
      <c r="H985" s="98"/>
      <c r="I985" s="98"/>
      <c r="J985" s="98"/>
      <c r="K985" s="98"/>
      <c r="L985" s="98"/>
      <c r="M985" s="98"/>
      <c r="N985" s="98"/>
      <c r="O985" s="98"/>
      <c r="P985" s="98"/>
      <c r="Q985" s="98"/>
      <c r="R985" s="98"/>
      <c r="S985" s="98"/>
      <c r="T985" s="98"/>
    </row>
    <row r="986" spans="2:20">
      <c r="B986" s="98"/>
      <c r="C986" s="98"/>
      <c r="D986" s="98"/>
      <c r="E986" s="98"/>
      <c r="F986" s="98"/>
      <c r="G986" s="98"/>
      <c r="H986" s="98"/>
      <c r="I986" s="98"/>
      <c r="J986" s="98"/>
      <c r="K986" s="98"/>
      <c r="L986" s="98"/>
      <c r="M986" s="98"/>
      <c r="N986" s="98"/>
      <c r="O986" s="98"/>
      <c r="P986" s="98"/>
      <c r="Q986" s="98"/>
      <c r="R986" s="98"/>
      <c r="S986" s="98"/>
      <c r="T986" s="98"/>
    </row>
    <row r="987" spans="2:20">
      <c r="B987" s="98"/>
      <c r="C987" s="98"/>
      <c r="D987" s="98"/>
      <c r="E987" s="98"/>
      <c r="F987" s="98"/>
      <c r="G987" s="98"/>
      <c r="H987" s="98"/>
      <c r="I987" s="98"/>
      <c r="J987" s="98"/>
      <c r="K987" s="98"/>
      <c r="L987" s="98"/>
      <c r="M987" s="98"/>
      <c r="N987" s="98"/>
      <c r="O987" s="98"/>
      <c r="P987" s="98"/>
      <c r="Q987" s="98"/>
      <c r="R987" s="98"/>
      <c r="S987" s="98"/>
      <c r="T987" s="98"/>
    </row>
    <row r="988" spans="2:20">
      <c r="B988" s="98"/>
      <c r="C988" s="98"/>
      <c r="D988" s="98"/>
      <c r="E988" s="98"/>
      <c r="F988" s="98"/>
      <c r="G988" s="98"/>
      <c r="H988" s="98"/>
      <c r="I988" s="98"/>
      <c r="J988" s="98"/>
      <c r="K988" s="98"/>
      <c r="L988" s="98"/>
      <c r="M988" s="98"/>
      <c r="N988" s="98"/>
      <c r="O988" s="98"/>
      <c r="P988" s="98"/>
      <c r="Q988" s="98"/>
      <c r="R988" s="98"/>
      <c r="S988" s="98"/>
      <c r="T988" s="98"/>
    </row>
    <row r="989" spans="2:20">
      <c r="B989" s="98"/>
      <c r="C989" s="98"/>
      <c r="D989" s="98"/>
      <c r="E989" s="98"/>
      <c r="F989" s="98"/>
      <c r="G989" s="98"/>
      <c r="H989" s="98"/>
      <c r="I989" s="98"/>
      <c r="J989" s="98"/>
      <c r="K989" s="98"/>
      <c r="L989" s="98"/>
      <c r="M989" s="98"/>
      <c r="N989" s="98"/>
      <c r="O989" s="98"/>
      <c r="P989" s="98"/>
      <c r="Q989" s="98"/>
      <c r="R989" s="98"/>
      <c r="S989" s="98"/>
      <c r="T989" s="98"/>
    </row>
    <row r="990" spans="2:20">
      <c r="B990" s="98"/>
      <c r="C990" s="98"/>
      <c r="D990" s="98"/>
      <c r="E990" s="98"/>
      <c r="F990" s="98"/>
      <c r="G990" s="98"/>
      <c r="H990" s="98"/>
      <c r="I990" s="98"/>
      <c r="J990" s="98"/>
      <c r="K990" s="98"/>
      <c r="L990" s="98"/>
      <c r="M990" s="98"/>
      <c r="N990" s="98"/>
      <c r="O990" s="98"/>
      <c r="P990" s="98"/>
      <c r="Q990" s="98"/>
      <c r="R990" s="98"/>
      <c r="S990" s="98"/>
      <c r="T990" s="98"/>
    </row>
    <row r="991" spans="2:20">
      <c r="B991" s="98"/>
      <c r="C991" s="98"/>
      <c r="D991" s="98"/>
      <c r="E991" s="98"/>
      <c r="F991" s="98"/>
      <c r="G991" s="98"/>
      <c r="H991" s="98"/>
      <c r="I991" s="98"/>
      <c r="J991" s="98"/>
      <c r="K991" s="98"/>
      <c r="L991" s="98"/>
      <c r="M991" s="98"/>
      <c r="N991" s="98"/>
      <c r="O991" s="98"/>
      <c r="P991" s="98"/>
      <c r="Q991" s="98"/>
      <c r="R991" s="98"/>
      <c r="S991" s="98"/>
      <c r="T991" s="98"/>
    </row>
    <row r="992" spans="2:20">
      <c r="B992" s="98"/>
      <c r="C992" s="98"/>
      <c r="D992" s="98"/>
      <c r="E992" s="98"/>
      <c r="F992" s="98"/>
      <c r="G992" s="98"/>
      <c r="H992" s="98"/>
      <c r="I992" s="98"/>
      <c r="J992" s="98"/>
      <c r="K992" s="98"/>
      <c r="L992" s="98"/>
      <c r="M992" s="98"/>
      <c r="N992" s="98"/>
      <c r="O992" s="98"/>
      <c r="P992" s="98"/>
      <c r="Q992" s="98"/>
      <c r="R992" s="98"/>
      <c r="S992" s="98"/>
      <c r="T992" s="98"/>
    </row>
    <row r="993" spans="2:20">
      <c r="B993" s="98"/>
      <c r="C993" s="98"/>
      <c r="D993" s="98"/>
      <c r="E993" s="98"/>
      <c r="F993" s="98"/>
      <c r="G993" s="98"/>
      <c r="H993" s="98"/>
      <c r="I993" s="98"/>
      <c r="J993" s="98"/>
      <c r="K993" s="98"/>
      <c r="L993" s="98"/>
      <c r="M993" s="98"/>
      <c r="N993" s="98"/>
      <c r="O993" s="98"/>
      <c r="P993" s="98"/>
      <c r="Q993" s="98"/>
      <c r="R993" s="98"/>
      <c r="S993" s="98"/>
      <c r="T993" s="98"/>
    </row>
    <row r="994" spans="2:20">
      <c r="B994" s="98"/>
      <c r="C994" s="98"/>
      <c r="D994" s="98"/>
      <c r="E994" s="98"/>
      <c r="F994" s="98"/>
      <c r="G994" s="98"/>
      <c r="H994" s="98"/>
      <c r="I994" s="98"/>
      <c r="J994" s="98"/>
      <c r="K994" s="98"/>
      <c r="L994" s="98"/>
      <c r="M994" s="98"/>
      <c r="N994" s="98"/>
      <c r="O994" s="98"/>
      <c r="P994" s="98"/>
      <c r="Q994" s="98"/>
      <c r="R994" s="98"/>
      <c r="S994" s="98"/>
      <c r="T994" s="98"/>
    </row>
    <row r="995" spans="2:20">
      <c r="B995" s="98"/>
      <c r="C995" s="98"/>
      <c r="D995" s="98"/>
      <c r="E995" s="98"/>
      <c r="F995" s="98"/>
      <c r="G995" s="98"/>
      <c r="H995" s="98"/>
      <c r="I995" s="98"/>
      <c r="J995" s="98"/>
      <c r="K995" s="98"/>
      <c r="L995" s="98"/>
      <c r="M995" s="98"/>
      <c r="N995" s="98"/>
      <c r="O995" s="98"/>
      <c r="P995" s="98"/>
      <c r="Q995" s="98"/>
      <c r="R995" s="98"/>
      <c r="S995" s="98"/>
      <c r="T995" s="98"/>
    </row>
    <row r="996" spans="2:20">
      <c r="B996" s="98"/>
      <c r="C996" s="98"/>
      <c r="D996" s="98"/>
      <c r="E996" s="98"/>
      <c r="F996" s="98"/>
      <c r="G996" s="98"/>
      <c r="H996" s="98"/>
      <c r="I996" s="98"/>
      <c r="J996" s="98"/>
      <c r="K996" s="98"/>
      <c r="L996" s="98"/>
      <c r="M996" s="98"/>
      <c r="N996" s="98"/>
      <c r="O996" s="98"/>
      <c r="P996" s="98"/>
      <c r="Q996" s="98"/>
      <c r="R996" s="98"/>
      <c r="S996" s="98"/>
      <c r="T996" s="98"/>
    </row>
    <row r="997" spans="2:20">
      <c r="B997" s="98"/>
      <c r="C997" s="98"/>
      <c r="D997" s="98"/>
      <c r="E997" s="98"/>
      <c r="F997" s="98"/>
      <c r="G997" s="98"/>
      <c r="H997" s="98"/>
      <c r="I997" s="98"/>
      <c r="J997" s="98"/>
      <c r="K997" s="98"/>
      <c r="L997" s="98"/>
      <c r="M997" s="98"/>
      <c r="N997" s="98"/>
      <c r="O997" s="98"/>
      <c r="P997" s="98"/>
      <c r="Q997" s="98"/>
      <c r="R997" s="98"/>
      <c r="S997" s="98"/>
      <c r="T997" s="98"/>
    </row>
    <row r="998" spans="2:20">
      <c r="B998" s="98"/>
      <c r="C998" s="98"/>
      <c r="D998" s="98"/>
      <c r="E998" s="98"/>
      <c r="F998" s="98"/>
      <c r="G998" s="98"/>
      <c r="H998" s="98"/>
      <c r="I998" s="98"/>
      <c r="J998" s="98"/>
      <c r="K998" s="98"/>
      <c r="L998" s="98"/>
      <c r="M998" s="98"/>
      <c r="N998" s="98"/>
      <c r="O998" s="98"/>
      <c r="P998" s="98"/>
      <c r="Q998" s="98"/>
      <c r="R998" s="98"/>
      <c r="S998" s="98"/>
      <c r="T998" s="98"/>
    </row>
    <row r="999" spans="2:20">
      <c r="B999" s="98"/>
      <c r="C999" s="98"/>
      <c r="D999" s="98"/>
      <c r="E999" s="98"/>
      <c r="F999" s="98"/>
      <c r="G999" s="98"/>
      <c r="H999" s="98"/>
      <c r="I999" s="98"/>
      <c r="J999" s="98"/>
      <c r="K999" s="98"/>
      <c r="L999" s="98"/>
      <c r="M999" s="98"/>
      <c r="N999" s="98"/>
      <c r="O999" s="98"/>
      <c r="P999" s="98"/>
      <c r="Q999" s="98"/>
      <c r="R999" s="98"/>
      <c r="S999" s="98"/>
      <c r="T999" s="98"/>
    </row>
    <row r="1000" spans="2:20">
      <c r="B1000" s="98"/>
      <c r="C1000" s="98"/>
      <c r="D1000" s="98"/>
      <c r="E1000" s="98"/>
      <c r="F1000" s="98"/>
      <c r="G1000" s="98"/>
      <c r="H1000" s="98"/>
      <c r="I1000" s="98"/>
      <c r="J1000" s="98"/>
      <c r="K1000" s="98"/>
      <c r="L1000" s="98"/>
      <c r="M1000" s="98"/>
      <c r="N1000" s="98"/>
      <c r="O1000" s="98"/>
      <c r="P1000" s="98"/>
      <c r="Q1000" s="98"/>
      <c r="R1000" s="98"/>
      <c r="S1000" s="98"/>
      <c r="T1000" s="98"/>
    </row>
  </sheetData>
  <mergeCells count="3">
    <mergeCell ref="B1:E1"/>
    <mergeCell ref="B2:E2"/>
    <mergeCell ref="G7:J7"/>
  </mergeCells>
  <pageMargins left="0.2" right="0.2" top="0.25" bottom="0.25" header="0.3" footer="0.3"/>
  <pageSetup scale="94" orientation="landscape" r:id="rId1"/>
  <ignoredErrors>
    <ignoredError sqref="E4"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7E61D-60F5-406B-8B9C-FB5816067FAD}">
  <sheetPr>
    <tabColor rgb="FF00B0F0"/>
  </sheetPr>
  <dimension ref="A1:Q100"/>
  <sheetViews>
    <sheetView zoomScaleNormal="100" workbookViewId="0">
      <selection activeCell="L29" sqref="L29"/>
    </sheetView>
  </sheetViews>
  <sheetFormatPr defaultRowHeight="15"/>
  <cols>
    <col min="1" max="1" width="11.5703125" customWidth="1"/>
    <col min="2" max="2" width="10.42578125" customWidth="1"/>
    <col min="3" max="3" width="3.42578125" customWidth="1"/>
    <col min="4" max="4" width="10.85546875" customWidth="1"/>
    <col min="5" max="5" width="3.140625" customWidth="1"/>
    <col min="6" max="6" width="9.85546875" customWidth="1"/>
    <col min="7" max="7" width="3.28515625" customWidth="1"/>
    <col min="8" max="8" width="10.5703125" customWidth="1"/>
    <col min="9" max="9" width="3.28515625" customWidth="1"/>
    <col min="10" max="10" width="9.42578125" customWidth="1"/>
    <col min="11" max="11" width="2.140625" customWidth="1"/>
    <col min="12" max="12" width="9.5703125" bestFit="1" customWidth="1"/>
    <col min="13" max="13" width="2.140625" customWidth="1"/>
    <col min="14" max="14" width="9.5703125" bestFit="1" customWidth="1"/>
    <col min="260" max="260" width="10.42578125" customWidth="1"/>
    <col min="262" max="262" width="3.140625" customWidth="1"/>
    <col min="264" max="264" width="3" customWidth="1"/>
    <col min="266" max="266" width="3.5703125" customWidth="1"/>
    <col min="269" max="269" width="2.140625" customWidth="1"/>
    <col min="516" max="516" width="10.42578125" customWidth="1"/>
    <col min="518" max="518" width="3.140625" customWidth="1"/>
    <col min="520" max="520" width="3" customWidth="1"/>
    <col min="522" max="522" width="3.5703125" customWidth="1"/>
    <col min="525" max="525" width="2.140625" customWidth="1"/>
    <col min="772" max="772" width="10.42578125" customWidth="1"/>
    <col min="774" max="774" width="3.140625" customWidth="1"/>
    <col min="776" max="776" width="3" customWidth="1"/>
    <col min="778" max="778" width="3.5703125" customWidth="1"/>
    <col min="781" max="781" width="2.140625" customWidth="1"/>
    <col min="1028" max="1028" width="10.42578125" customWidth="1"/>
    <col min="1030" max="1030" width="3.140625" customWidth="1"/>
    <col min="1032" max="1032" width="3" customWidth="1"/>
    <col min="1034" max="1034" width="3.5703125" customWidth="1"/>
    <col min="1037" max="1037" width="2.140625" customWidth="1"/>
    <col min="1284" max="1284" width="10.42578125" customWidth="1"/>
    <col min="1286" max="1286" width="3.140625" customWidth="1"/>
    <col min="1288" max="1288" width="3" customWidth="1"/>
    <col min="1290" max="1290" width="3.5703125" customWidth="1"/>
    <col min="1293" max="1293" width="2.140625" customWidth="1"/>
    <col min="1540" max="1540" width="10.42578125" customWidth="1"/>
    <col min="1542" max="1542" width="3.140625" customWidth="1"/>
    <col min="1544" max="1544" width="3" customWidth="1"/>
    <col min="1546" max="1546" width="3.5703125" customWidth="1"/>
    <col min="1549" max="1549" width="2.140625" customWidth="1"/>
    <col min="1796" max="1796" width="10.42578125" customWidth="1"/>
    <col min="1798" max="1798" width="3.140625" customWidth="1"/>
    <col min="1800" max="1800" width="3" customWidth="1"/>
    <col min="1802" max="1802" width="3.5703125" customWidth="1"/>
    <col min="1805" max="1805" width="2.140625" customWidth="1"/>
    <col min="2052" max="2052" width="10.42578125" customWidth="1"/>
    <col min="2054" max="2054" width="3.140625" customWidth="1"/>
    <col min="2056" max="2056" width="3" customWidth="1"/>
    <col min="2058" max="2058" width="3.5703125" customWidth="1"/>
    <col min="2061" max="2061" width="2.140625" customWidth="1"/>
    <col min="2308" max="2308" width="10.42578125" customWidth="1"/>
    <col min="2310" max="2310" width="3.140625" customWidth="1"/>
    <col min="2312" max="2312" width="3" customWidth="1"/>
    <col min="2314" max="2314" width="3.5703125" customWidth="1"/>
    <col min="2317" max="2317" width="2.140625" customWidth="1"/>
    <col min="2564" max="2564" width="10.42578125" customWidth="1"/>
    <col min="2566" max="2566" width="3.140625" customWidth="1"/>
    <col min="2568" max="2568" width="3" customWidth="1"/>
    <col min="2570" max="2570" width="3.5703125" customWidth="1"/>
    <col min="2573" max="2573" width="2.140625" customWidth="1"/>
    <col min="2820" max="2820" width="10.42578125" customWidth="1"/>
    <col min="2822" max="2822" width="3.140625" customWidth="1"/>
    <col min="2824" max="2824" width="3" customWidth="1"/>
    <col min="2826" max="2826" width="3.5703125" customWidth="1"/>
    <col min="2829" max="2829" width="2.140625" customWidth="1"/>
    <col min="3076" max="3076" width="10.42578125" customWidth="1"/>
    <col min="3078" max="3078" width="3.140625" customWidth="1"/>
    <col min="3080" max="3080" width="3" customWidth="1"/>
    <col min="3082" max="3082" width="3.5703125" customWidth="1"/>
    <col min="3085" max="3085" width="2.140625" customWidth="1"/>
    <col min="3332" max="3332" width="10.42578125" customWidth="1"/>
    <col min="3334" max="3334" width="3.140625" customWidth="1"/>
    <col min="3336" max="3336" width="3" customWidth="1"/>
    <col min="3338" max="3338" width="3.5703125" customWidth="1"/>
    <col min="3341" max="3341" width="2.140625" customWidth="1"/>
    <col min="3588" max="3588" width="10.42578125" customWidth="1"/>
    <col min="3590" max="3590" width="3.140625" customWidth="1"/>
    <col min="3592" max="3592" width="3" customWidth="1"/>
    <col min="3594" max="3594" width="3.5703125" customWidth="1"/>
    <col min="3597" max="3597" width="2.140625" customWidth="1"/>
    <col min="3844" max="3844" width="10.42578125" customWidth="1"/>
    <col min="3846" max="3846" width="3.140625" customWidth="1"/>
    <col min="3848" max="3848" width="3" customWidth="1"/>
    <col min="3850" max="3850" width="3.5703125" customWidth="1"/>
    <col min="3853" max="3853" width="2.140625" customWidth="1"/>
    <col min="4100" max="4100" width="10.42578125" customWidth="1"/>
    <col min="4102" max="4102" width="3.140625" customWidth="1"/>
    <col min="4104" max="4104" width="3" customWidth="1"/>
    <col min="4106" max="4106" width="3.5703125" customWidth="1"/>
    <col min="4109" max="4109" width="2.140625" customWidth="1"/>
    <col min="4356" max="4356" width="10.42578125" customWidth="1"/>
    <col min="4358" max="4358" width="3.140625" customWidth="1"/>
    <col min="4360" max="4360" width="3" customWidth="1"/>
    <col min="4362" max="4362" width="3.5703125" customWidth="1"/>
    <col min="4365" max="4365" width="2.140625" customWidth="1"/>
    <col min="4612" max="4612" width="10.42578125" customWidth="1"/>
    <col min="4614" max="4614" width="3.140625" customWidth="1"/>
    <col min="4616" max="4616" width="3" customWidth="1"/>
    <col min="4618" max="4618" width="3.5703125" customWidth="1"/>
    <col min="4621" max="4621" width="2.140625" customWidth="1"/>
    <col min="4868" max="4868" width="10.42578125" customWidth="1"/>
    <col min="4870" max="4870" width="3.140625" customWidth="1"/>
    <col min="4872" max="4872" width="3" customWidth="1"/>
    <col min="4874" max="4874" width="3.5703125" customWidth="1"/>
    <col min="4877" max="4877" width="2.140625" customWidth="1"/>
    <col min="5124" max="5124" width="10.42578125" customWidth="1"/>
    <col min="5126" max="5126" width="3.140625" customWidth="1"/>
    <col min="5128" max="5128" width="3" customWidth="1"/>
    <col min="5130" max="5130" width="3.5703125" customWidth="1"/>
    <col min="5133" max="5133" width="2.140625" customWidth="1"/>
    <col min="5380" max="5380" width="10.42578125" customWidth="1"/>
    <col min="5382" max="5382" width="3.140625" customWidth="1"/>
    <col min="5384" max="5384" width="3" customWidth="1"/>
    <col min="5386" max="5386" width="3.5703125" customWidth="1"/>
    <col min="5389" max="5389" width="2.140625" customWidth="1"/>
    <col min="5636" max="5636" width="10.42578125" customWidth="1"/>
    <col min="5638" max="5638" width="3.140625" customWidth="1"/>
    <col min="5640" max="5640" width="3" customWidth="1"/>
    <col min="5642" max="5642" width="3.5703125" customWidth="1"/>
    <col min="5645" max="5645" width="2.140625" customWidth="1"/>
    <col min="5892" max="5892" width="10.42578125" customWidth="1"/>
    <col min="5894" max="5894" width="3.140625" customWidth="1"/>
    <col min="5896" max="5896" width="3" customWidth="1"/>
    <col min="5898" max="5898" width="3.5703125" customWidth="1"/>
    <col min="5901" max="5901" width="2.140625" customWidth="1"/>
    <col min="6148" max="6148" width="10.42578125" customWidth="1"/>
    <col min="6150" max="6150" width="3.140625" customWidth="1"/>
    <col min="6152" max="6152" width="3" customWidth="1"/>
    <col min="6154" max="6154" width="3.5703125" customWidth="1"/>
    <col min="6157" max="6157" width="2.140625" customWidth="1"/>
    <col min="6404" max="6404" width="10.42578125" customWidth="1"/>
    <col min="6406" max="6406" width="3.140625" customWidth="1"/>
    <col min="6408" max="6408" width="3" customWidth="1"/>
    <col min="6410" max="6410" width="3.5703125" customWidth="1"/>
    <col min="6413" max="6413" width="2.140625" customWidth="1"/>
    <col min="6660" max="6660" width="10.42578125" customWidth="1"/>
    <col min="6662" max="6662" width="3.140625" customWidth="1"/>
    <col min="6664" max="6664" width="3" customWidth="1"/>
    <col min="6666" max="6666" width="3.5703125" customWidth="1"/>
    <col min="6669" max="6669" width="2.140625" customWidth="1"/>
    <col min="6916" max="6916" width="10.42578125" customWidth="1"/>
    <col min="6918" max="6918" width="3.140625" customWidth="1"/>
    <col min="6920" max="6920" width="3" customWidth="1"/>
    <col min="6922" max="6922" width="3.5703125" customWidth="1"/>
    <col min="6925" max="6925" width="2.140625" customWidth="1"/>
    <col min="7172" max="7172" width="10.42578125" customWidth="1"/>
    <col min="7174" max="7174" width="3.140625" customWidth="1"/>
    <col min="7176" max="7176" width="3" customWidth="1"/>
    <col min="7178" max="7178" width="3.5703125" customWidth="1"/>
    <col min="7181" max="7181" width="2.140625" customWidth="1"/>
    <col min="7428" max="7428" width="10.42578125" customWidth="1"/>
    <col min="7430" max="7430" width="3.140625" customWidth="1"/>
    <col min="7432" max="7432" width="3" customWidth="1"/>
    <col min="7434" max="7434" width="3.5703125" customWidth="1"/>
    <col min="7437" max="7437" width="2.140625" customWidth="1"/>
    <col min="7684" max="7684" width="10.42578125" customWidth="1"/>
    <col min="7686" max="7686" width="3.140625" customWidth="1"/>
    <col min="7688" max="7688" width="3" customWidth="1"/>
    <col min="7690" max="7690" width="3.5703125" customWidth="1"/>
    <col min="7693" max="7693" width="2.140625" customWidth="1"/>
    <col min="7940" max="7940" width="10.42578125" customWidth="1"/>
    <col min="7942" max="7942" width="3.140625" customWidth="1"/>
    <col min="7944" max="7944" width="3" customWidth="1"/>
    <col min="7946" max="7946" width="3.5703125" customWidth="1"/>
    <col min="7949" max="7949" width="2.140625" customWidth="1"/>
    <col min="8196" max="8196" width="10.42578125" customWidth="1"/>
    <col min="8198" max="8198" width="3.140625" customWidth="1"/>
    <col min="8200" max="8200" width="3" customWidth="1"/>
    <col min="8202" max="8202" width="3.5703125" customWidth="1"/>
    <col min="8205" max="8205" width="2.140625" customWidth="1"/>
    <col min="8452" max="8452" width="10.42578125" customWidth="1"/>
    <col min="8454" max="8454" width="3.140625" customWidth="1"/>
    <col min="8456" max="8456" width="3" customWidth="1"/>
    <col min="8458" max="8458" width="3.5703125" customWidth="1"/>
    <col min="8461" max="8461" width="2.140625" customWidth="1"/>
    <col min="8708" max="8708" width="10.42578125" customWidth="1"/>
    <col min="8710" max="8710" width="3.140625" customWidth="1"/>
    <col min="8712" max="8712" width="3" customWidth="1"/>
    <col min="8714" max="8714" width="3.5703125" customWidth="1"/>
    <col min="8717" max="8717" width="2.140625" customWidth="1"/>
    <col min="8964" max="8964" width="10.42578125" customWidth="1"/>
    <col min="8966" max="8966" width="3.140625" customWidth="1"/>
    <col min="8968" max="8968" width="3" customWidth="1"/>
    <col min="8970" max="8970" width="3.5703125" customWidth="1"/>
    <col min="8973" max="8973" width="2.140625" customWidth="1"/>
    <col min="9220" max="9220" width="10.42578125" customWidth="1"/>
    <col min="9222" max="9222" width="3.140625" customWidth="1"/>
    <col min="9224" max="9224" width="3" customWidth="1"/>
    <col min="9226" max="9226" width="3.5703125" customWidth="1"/>
    <col min="9229" max="9229" width="2.140625" customWidth="1"/>
    <col min="9476" max="9476" width="10.42578125" customWidth="1"/>
    <col min="9478" max="9478" width="3.140625" customWidth="1"/>
    <col min="9480" max="9480" width="3" customWidth="1"/>
    <col min="9482" max="9482" width="3.5703125" customWidth="1"/>
    <col min="9485" max="9485" width="2.140625" customWidth="1"/>
    <col min="9732" max="9732" width="10.42578125" customWidth="1"/>
    <col min="9734" max="9734" width="3.140625" customWidth="1"/>
    <col min="9736" max="9736" width="3" customWidth="1"/>
    <col min="9738" max="9738" width="3.5703125" customWidth="1"/>
    <col min="9741" max="9741" width="2.140625" customWidth="1"/>
    <col min="9988" max="9988" width="10.42578125" customWidth="1"/>
    <col min="9990" max="9990" width="3.140625" customWidth="1"/>
    <col min="9992" max="9992" width="3" customWidth="1"/>
    <col min="9994" max="9994" width="3.5703125" customWidth="1"/>
    <col min="9997" max="9997" width="2.140625" customWidth="1"/>
    <col min="10244" max="10244" width="10.42578125" customWidth="1"/>
    <col min="10246" max="10246" width="3.140625" customWidth="1"/>
    <col min="10248" max="10248" width="3" customWidth="1"/>
    <col min="10250" max="10250" width="3.5703125" customWidth="1"/>
    <col min="10253" max="10253" width="2.140625" customWidth="1"/>
    <col min="10500" max="10500" width="10.42578125" customWidth="1"/>
    <col min="10502" max="10502" width="3.140625" customWidth="1"/>
    <col min="10504" max="10504" width="3" customWidth="1"/>
    <col min="10506" max="10506" width="3.5703125" customWidth="1"/>
    <col min="10509" max="10509" width="2.140625" customWidth="1"/>
    <col min="10756" max="10756" width="10.42578125" customWidth="1"/>
    <col min="10758" max="10758" width="3.140625" customWidth="1"/>
    <col min="10760" max="10760" width="3" customWidth="1"/>
    <col min="10762" max="10762" width="3.5703125" customWidth="1"/>
    <col min="10765" max="10765" width="2.140625" customWidth="1"/>
    <col min="11012" max="11012" width="10.42578125" customWidth="1"/>
    <col min="11014" max="11014" width="3.140625" customWidth="1"/>
    <col min="11016" max="11016" width="3" customWidth="1"/>
    <col min="11018" max="11018" width="3.5703125" customWidth="1"/>
    <col min="11021" max="11021" width="2.140625" customWidth="1"/>
    <col min="11268" max="11268" width="10.42578125" customWidth="1"/>
    <col min="11270" max="11270" width="3.140625" customWidth="1"/>
    <col min="11272" max="11272" width="3" customWidth="1"/>
    <col min="11274" max="11274" width="3.5703125" customWidth="1"/>
    <col min="11277" max="11277" width="2.140625" customWidth="1"/>
    <col min="11524" max="11524" width="10.42578125" customWidth="1"/>
    <col min="11526" max="11526" width="3.140625" customWidth="1"/>
    <col min="11528" max="11528" width="3" customWidth="1"/>
    <col min="11530" max="11530" width="3.5703125" customWidth="1"/>
    <col min="11533" max="11533" width="2.140625" customWidth="1"/>
    <col min="11780" max="11780" width="10.42578125" customWidth="1"/>
    <col min="11782" max="11782" width="3.140625" customWidth="1"/>
    <col min="11784" max="11784" width="3" customWidth="1"/>
    <col min="11786" max="11786" width="3.5703125" customWidth="1"/>
    <col min="11789" max="11789" width="2.140625" customWidth="1"/>
    <col min="12036" max="12036" width="10.42578125" customWidth="1"/>
    <col min="12038" max="12038" width="3.140625" customWidth="1"/>
    <col min="12040" max="12040" width="3" customWidth="1"/>
    <col min="12042" max="12042" width="3.5703125" customWidth="1"/>
    <col min="12045" max="12045" width="2.140625" customWidth="1"/>
    <col min="12292" max="12292" width="10.42578125" customWidth="1"/>
    <col min="12294" max="12294" width="3.140625" customWidth="1"/>
    <col min="12296" max="12296" width="3" customWidth="1"/>
    <col min="12298" max="12298" width="3.5703125" customWidth="1"/>
    <col min="12301" max="12301" width="2.140625" customWidth="1"/>
    <col min="12548" max="12548" width="10.42578125" customWidth="1"/>
    <col min="12550" max="12550" width="3.140625" customWidth="1"/>
    <col min="12552" max="12552" width="3" customWidth="1"/>
    <col min="12554" max="12554" width="3.5703125" customWidth="1"/>
    <col min="12557" max="12557" width="2.140625" customWidth="1"/>
    <col min="12804" max="12804" width="10.42578125" customWidth="1"/>
    <col min="12806" max="12806" width="3.140625" customWidth="1"/>
    <col min="12808" max="12808" width="3" customWidth="1"/>
    <col min="12810" max="12810" width="3.5703125" customWidth="1"/>
    <col min="12813" max="12813" width="2.140625" customWidth="1"/>
    <col min="13060" max="13060" width="10.42578125" customWidth="1"/>
    <col min="13062" max="13062" width="3.140625" customWidth="1"/>
    <col min="13064" max="13064" width="3" customWidth="1"/>
    <col min="13066" max="13066" width="3.5703125" customWidth="1"/>
    <col min="13069" max="13069" width="2.140625" customWidth="1"/>
    <col min="13316" max="13316" width="10.42578125" customWidth="1"/>
    <col min="13318" max="13318" width="3.140625" customWidth="1"/>
    <col min="13320" max="13320" width="3" customWidth="1"/>
    <col min="13322" max="13322" width="3.5703125" customWidth="1"/>
    <col min="13325" max="13325" width="2.140625" customWidth="1"/>
    <col min="13572" max="13572" width="10.42578125" customWidth="1"/>
    <col min="13574" max="13574" width="3.140625" customWidth="1"/>
    <col min="13576" max="13576" width="3" customWidth="1"/>
    <col min="13578" max="13578" width="3.5703125" customWidth="1"/>
    <col min="13581" max="13581" width="2.140625" customWidth="1"/>
    <col min="13828" max="13828" width="10.42578125" customWidth="1"/>
    <col min="13830" max="13830" width="3.140625" customWidth="1"/>
    <col min="13832" max="13832" width="3" customWidth="1"/>
    <col min="13834" max="13834" width="3.5703125" customWidth="1"/>
    <col min="13837" max="13837" width="2.140625" customWidth="1"/>
    <col min="14084" max="14084" width="10.42578125" customWidth="1"/>
    <col min="14086" max="14086" width="3.140625" customWidth="1"/>
    <col min="14088" max="14088" width="3" customWidth="1"/>
    <col min="14090" max="14090" width="3.5703125" customWidth="1"/>
    <col min="14093" max="14093" width="2.140625" customWidth="1"/>
    <col min="14340" max="14340" width="10.42578125" customWidth="1"/>
    <col min="14342" max="14342" width="3.140625" customWidth="1"/>
    <col min="14344" max="14344" width="3" customWidth="1"/>
    <col min="14346" max="14346" width="3.5703125" customWidth="1"/>
    <col min="14349" max="14349" width="2.140625" customWidth="1"/>
    <col min="14596" max="14596" width="10.42578125" customWidth="1"/>
    <col min="14598" max="14598" width="3.140625" customWidth="1"/>
    <col min="14600" max="14600" width="3" customWidth="1"/>
    <col min="14602" max="14602" width="3.5703125" customWidth="1"/>
    <col min="14605" max="14605" width="2.140625" customWidth="1"/>
    <col min="14852" max="14852" width="10.42578125" customWidth="1"/>
    <col min="14854" max="14854" width="3.140625" customWidth="1"/>
    <col min="14856" max="14856" width="3" customWidth="1"/>
    <col min="14858" max="14858" width="3.5703125" customWidth="1"/>
    <col min="14861" max="14861" width="2.140625" customWidth="1"/>
    <col min="15108" max="15108" width="10.42578125" customWidth="1"/>
    <col min="15110" max="15110" width="3.140625" customWidth="1"/>
    <col min="15112" max="15112" width="3" customWidth="1"/>
    <col min="15114" max="15114" width="3.5703125" customWidth="1"/>
    <col min="15117" max="15117" width="2.140625" customWidth="1"/>
    <col min="15364" max="15364" width="10.42578125" customWidth="1"/>
    <col min="15366" max="15366" width="3.140625" customWidth="1"/>
    <col min="15368" max="15368" width="3" customWidth="1"/>
    <col min="15370" max="15370" width="3.5703125" customWidth="1"/>
    <col min="15373" max="15373" width="2.140625" customWidth="1"/>
    <col min="15620" max="15620" width="10.42578125" customWidth="1"/>
    <col min="15622" max="15622" width="3.140625" customWidth="1"/>
    <col min="15624" max="15624" width="3" customWidth="1"/>
    <col min="15626" max="15626" width="3.5703125" customWidth="1"/>
    <col min="15629" max="15629" width="2.140625" customWidth="1"/>
    <col min="15876" max="15876" width="10.42578125" customWidth="1"/>
    <col min="15878" max="15878" width="3.140625" customWidth="1"/>
    <col min="15880" max="15880" width="3" customWidth="1"/>
    <col min="15882" max="15882" width="3.5703125" customWidth="1"/>
    <col min="15885" max="15885" width="2.140625" customWidth="1"/>
    <col min="16132" max="16132" width="10.42578125" customWidth="1"/>
    <col min="16134" max="16134" width="3.140625" customWidth="1"/>
    <col min="16136" max="16136" width="3" customWidth="1"/>
    <col min="16138" max="16138" width="3.5703125" customWidth="1"/>
    <col min="16141" max="16141" width="2.140625" customWidth="1"/>
  </cols>
  <sheetData>
    <row r="1" spans="1:16" ht="18.75">
      <c r="A1" s="601" t="s">
        <v>115</v>
      </c>
      <c r="B1" s="601"/>
      <c r="C1" s="601"/>
      <c r="D1" s="601"/>
      <c r="E1" s="601"/>
      <c r="F1" s="601"/>
      <c r="G1" s="601"/>
      <c r="H1" s="601"/>
      <c r="I1" s="601"/>
      <c r="J1" s="601"/>
      <c r="K1" s="601"/>
      <c r="L1" s="601"/>
      <c r="M1" s="601"/>
      <c r="N1" s="601"/>
      <c r="O1" s="602" t="s">
        <v>236</v>
      </c>
      <c r="P1" s="602"/>
    </row>
    <row r="2" spans="1:16" ht="18.75">
      <c r="A2" s="603" t="str">
        <f>+Plan!A1</f>
        <v>Jake's Family Sports Bar &amp; Grill</v>
      </c>
      <c r="B2" s="603"/>
      <c r="C2" s="603"/>
      <c r="D2" s="603"/>
      <c r="E2" s="603"/>
      <c r="F2" s="603"/>
      <c r="G2" s="603"/>
      <c r="H2" s="603"/>
      <c r="I2" s="603"/>
      <c r="J2" s="603"/>
      <c r="K2" s="603"/>
      <c r="L2" s="603"/>
      <c r="M2" s="603"/>
      <c r="N2" s="603"/>
    </row>
    <row r="3" spans="1:16" ht="26.25">
      <c r="A3" s="604" t="s">
        <v>263</v>
      </c>
      <c r="B3" s="604"/>
      <c r="C3" s="604"/>
      <c r="D3" s="604"/>
      <c r="E3" s="604"/>
      <c r="F3" s="604"/>
      <c r="G3" s="604"/>
      <c r="H3" s="604"/>
      <c r="I3" s="604"/>
      <c r="J3" s="604"/>
      <c r="K3" s="604"/>
      <c r="L3" s="604"/>
      <c r="M3" s="604"/>
      <c r="N3" s="604"/>
    </row>
    <row r="5" spans="1:16">
      <c r="A5" s="605" t="s">
        <v>264</v>
      </c>
      <c r="B5" s="571"/>
      <c r="C5" s="571"/>
      <c r="D5" s="571"/>
      <c r="E5" s="571"/>
      <c r="F5" s="571"/>
      <c r="G5" s="571"/>
      <c r="H5" s="571"/>
      <c r="I5" s="571"/>
      <c r="J5" s="571"/>
      <c r="K5" s="571"/>
      <c r="L5" s="571"/>
      <c r="M5" s="571"/>
      <c r="N5" s="571"/>
    </row>
    <row r="6" spans="1:16">
      <c r="A6" s="571"/>
      <c r="B6" s="571"/>
      <c r="C6" s="571"/>
      <c r="D6" s="571"/>
      <c r="E6" s="571"/>
      <c r="F6" s="571"/>
      <c r="G6" s="571"/>
      <c r="H6" s="571"/>
      <c r="I6" s="571"/>
      <c r="J6" s="571"/>
      <c r="K6" s="571"/>
      <c r="L6" s="571"/>
      <c r="M6" s="571"/>
      <c r="N6" s="571"/>
    </row>
    <row r="7" spans="1:16">
      <c r="A7" s="571"/>
      <c r="B7" s="571"/>
      <c r="C7" s="571"/>
      <c r="D7" s="571"/>
      <c r="E7" s="571"/>
      <c r="F7" s="571"/>
      <c r="G7" s="571"/>
      <c r="H7" s="571"/>
      <c r="I7" s="571"/>
      <c r="J7" s="571"/>
      <c r="K7" s="571"/>
      <c r="L7" s="571"/>
      <c r="M7" s="571"/>
      <c r="N7" s="571"/>
    </row>
    <row r="9" spans="1:16" ht="15.75">
      <c r="A9" s="374" t="s">
        <v>265</v>
      </c>
      <c r="D9" t="s">
        <v>418</v>
      </c>
      <c r="F9" s="376" t="s">
        <v>616</v>
      </c>
      <c r="G9" s="377"/>
      <c r="H9" s="377"/>
      <c r="I9" s="377"/>
    </row>
    <row r="10" spans="1:16">
      <c r="A10" s="375"/>
    </row>
    <row r="11" spans="1:16">
      <c r="A11" s="375" t="s">
        <v>266</v>
      </c>
      <c r="D11" t="s">
        <v>267</v>
      </c>
      <c r="F11" s="532" t="s">
        <v>615</v>
      </c>
      <c r="G11" s="377"/>
      <c r="H11" s="377"/>
      <c r="I11" s="377"/>
      <c r="J11" s="377"/>
      <c r="L11" s="344" t="s">
        <v>268</v>
      </c>
      <c r="M11" s="344"/>
      <c r="N11" s="378">
        <v>44927</v>
      </c>
    </row>
    <row r="12" spans="1:16">
      <c r="A12" s="375"/>
    </row>
    <row r="13" spans="1:16">
      <c r="A13" s="375" t="s">
        <v>269</v>
      </c>
      <c r="D13" t="s">
        <v>270</v>
      </c>
      <c r="F13" s="532">
        <v>208.9</v>
      </c>
      <c r="G13" t="s">
        <v>617</v>
      </c>
      <c r="H13" s="533">
        <v>2023</v>
      </c>
    </row>
    <row r="14" spans="1:16">
      <c r="A14" s="375"/>
      <c r="D14" t="s">
        <v>211</v>
      </c>
      <c r="F14" s="532">
        <v>8.4</v>
      </c>
      <c r="G14" t="s">
        <v>617</v>
      </c>
      <c r="H14" s="533">
        <v>2023</v>
      </c>
      <c r="I14" t="s">
        <v>271</v>
      </c>
      <c r="J14" s="304"/>
    </row>
    <row r="15" spans="1:16">
      <c r="A15" s="375"/>
      <c r="J15" s="370" t="s">
        <v>272</v>
      </c>
      <c r="K15" s="370"/>
      <c r="L15" s="370" t="s">
        <v>273</v>
      </c>
      <c r="N15" s="370" t="s">
        <v>273</v>
      </c>
    </row>
    <row r="16" spans="1:16">
      <c r="A16" s="375" t="s">
        <v>274</v>
      </c>
      <c r="B16" s="379" t="s">
        <v>275</v>
      </c>
      <c r="C16" s="380"/>
      <c r="D16" s="381" t="s">
        <v>140</v>
      </c>
      <c r="E16" s="381"/>
      <c r="F16" s="381"/>
      <c r="I16" s="381"/>
      <c r="J16" s="379" t="s">
        <v>234</v>
      </c>
      <c r="K16" s="379"/>
      <c r="L16" s="379" t="s">
        <v>234</v>
      </c>
      <c r="M16" s="379"/>
      <c r="N16" s="382" t="s">
        <v>276</v>
      </c>
    </row>
    <row r="17" spans="1:17">
      <c r="B17" s="533" t="s">
        <v>618</v>
      </c>
      <c r="D17" s="534" t="s">
        <v>619</v>
      </c>
      <c r="E17" s="535"/>
      <c r="F17" s="535"/>
      <c r="H17" s="540">
        <v>44920</v>
      </c>
      <c r="I17">
        <v>6</v>
      </c>
      <c r="J17" s="541">
        <v>0.1547</v>
      </c>
      <c r="K17" s="542">
        <v>7</v>
      </c>
      <c r="L17" s="541">
        <v>4.8099999999999997E-2</v>
      </c>
      <c r="M17" s="542">
        <v>8</v>
      </c>
      <c r="N17" s="543">
        <v>13</v>
      </c>
      <c r="P17" s="384"/>
    </row>
    <row r="18" spans="1:17">
      <c r="A18" s="375"/>
      <c r="B18" s="533"/>
      <c r="D18" s="536" t="s">
        <v>267</v>
      </c>
      <c r="E18" s="537"/>
      <c r="F18" s="537"/>
      <c r="H18" s="544">
        <v>2021</v>
      </c>
      <c r="I18" s="542">
        <v>5</v>
      </c>
      <c r="J18" s="541">
        <v>0.40500000000000003</v>
      </c>
      <c r="K18" s="542"/>
      <c r="L18" s="545">
        <v>0.128</v>
      </c>
      <c r="M18" s="542"/>
      <c r="N18" s="546">
        <v>7.5</v>
      </c>
      <c r="P18" s="384"/>
    </row>
    <row r="19" spans="1:17">
      <c r="A19" s="375"/>
      <c r="D19" s="534" t="s">
        <v>267</v>
      </c>
      <c r="E19" s="535"/>
      <c r="F19" s="535"/>
      <c r="H19" s="544" t="s">
        <v>620</v>
      </c>
      <c r="I19">
        <v>5</v>
      </c>
      <c r="J19" s="541">
        <v>0.40200000000000002</v>
      </c>
      <c r="K19" s="547"/>
      <c r="L19" s="545">
        <v>0.123</v>
      </c>
      <c r="N19" s="546">
        <v>7.4</v>
      </c>
    </row>
    <row r="20" spans="1:17">
      <c r="A20" s="375"/>
      <c r="D20" s="534" t="s">
        <v>267</v>
      </c>
      <c r="E20" s="535"/>
      <c r="F20" s="535"/>
      <c r="H20" s="544" t="s">
        <v>621</v>
      </c>
      <c r="I20">
        <v>5</v>
      </c>
      <c r="J20" s="541">
        <v>0.38500000000000001</v>
      </c>
      <c r="K20" s="548"/>
      <c r="L20" s="545">
        <v>0.1</v>
      </c>
      <c r="N20" s="546">
        <v>5.7</v>
      </c>
    </row>
    <row r="21" spans="1:17">
      <c r="A21" s="375"/>
      <c r="D21" s="538" t="s">
        <v>267</v>
      </c>
      <c r="E21" s="539"/>
      <c r="F21" s="539"/>
      <c r="H21" s="370" t="s">
        <v>622</v>
      </c>
      <c r="I21">
        <v>5</v>
      </c>
      <c r="J21" s="541">
        <v>0.38100000000000001</v>
      </c>
      <c r="K21" s="548"/>
      <c r="L21" s="545">
        <v>8.8999999999999996E-2</v>
      </c>
      <c r="N21" s="546">
        <v>5.0999999999999996</v>
      </c>
    </row>
    <row r="22" spans="1:17">
      <c r="A22" s="375"/>
      <c r="H22" s="17" t="s">
        <v>67</v>
      </c>
      <c r="J22" s="211">
        <f>AVERAGE(J17:J21)</f>
        <v>0.34554000000000007</v>
      </c>
      <c r="K22" s="211"/>
      <c r="L22" s="211">
        <f>AVERAGE(L17:L21)</f>
        <v>9.7619999999999998E-2</v>
      </c>
      <c r="M22" s="24"/>
      <c r="N22" s="411">
        <f>AVERAGE(N17:N21)</f>
        <v>7.74</v>
      </c>
    </row>
    <row r="23" spans="1:17">
      <c r="A23" s="375"/>
    </row>
    <row r="24" spans="1:17">
      <c r="A24" s="375"/>
      <c r="B24" t="s">
        <v>277</v>
      </c>
      <c r="F24" s="376"/>
      <c r="G24" s="377"/>
      <c r="H24" s="377"/>
    </row>
    <row r="25" spans="1:17">
      <c r="A25" s="375"/>
      <c r="Q25" s="370"/>
    </row>
    <row r="26" spans="1:17">
      <c r="A26" s="375" t="s">
        <v>278</v>
      </c>
      <c r="D26" s="380"/>
      <c r="F26" s="386" t="s">
        <v>279</v>
      </c>
      <c r="G26" s="386"/>
      <c r="H26" s="386" t="s">
        <v>280</v>
      </c>
      <c r="I26" s="386"/>
      <c r="J26" s="386" t="s">
        <v>281</v>
      </c>
      <c r="K26" s="386"/>
      <c r="L26" s="382" t="s">
        <v>67</v>
      </c>
      <c r="Q26" s="387"/>
    </row>
    <row r="27" spans="1:17">
      <c r="A27" s="375" t="s">
        <v>282</v>
      </c>
      <c r="C27" t="s">
        <v>211</v>
      </c>
      <c r="E27" t="s">
        <v>283</v>
      </c>
      <c r="F27" s="549">
        <v>210724</v>
      </c>
      <c r="G27" s="550"/>
      <c r="H27" s="549">
        <v>158330</v>
      </c>
      <c r="I27" s="550"/>
      <c r="J27" s="549">
        <v>187282</v>
      </c>
      <c r="K27" s="550"/>
      <c r="L27" s="550"/>
      <c r="Q27" s="388"/>
    </row>
    <row r="28" spans="1:17">
      <c r="A28" s="375"/>
      <c r="C28" t="s">
        <v>258</v>
      </c>
      <c r="E28" t="s">
        <v>33</v>
      </c>
      <c r="F28" s="541">
        <v>0.36299999999999999</v>
      </c>
      <c r="G28" s="548"/>
      <c r="H28" s="541">
        <v>0.439</v>
      </c>
      <c r="I28" s="551"/>
      <c r="J28" s="541">
        <v>0.40500000000000003</v>
      </c>
      <c r="L28" s="385">
        <v>0.40200000000000002</v>
      </c>
      <c r="Q28" s="389"/>
    </row>
    <row r="29" spans="1:17">
      <c r="A29" s="375"/>
      <c r="C29" t="s">
        <v>284</v>
      </c>
      <c r="E29" t="s">
        <v>33</v>
      </c>
      <c r="F29" s="541">
        <v>6.7000000000000004E-2</v>
      </c>
      <c r="G29" s="548"/>
      <c r="H29" s="541">
        <v>0.17399999999999999</v>
      </c>
      <c r="I29" s="548"/>
      <c r="J29" s="541">
        <v>0.128</v>
      </c>
      <c r="L29" s="541">
        <v>0.123</v>
      </c>
    </row>
    <row r="30" spans="1:17">
      <c r="A30" s="375"/>
      <c r="C30" t="s">
        <v>180</v>
      </c>
      <c r="E30" t="s">
        <v>33</v>
      </c>
      <c r="F30" s="383">
        <v>0</v>
      </c>
      <c r="G30" s="321"/>
      <c r="H30" s="383">
        <v>0</v>
      </c>
      <c r="I30" s="321"/>
      <c r="J30" s="383">
        <v>0</v>
      </c>
      <c r="K30" s="24"/>
      <c r="L30" s="450">
        <f>AVERAGE(F30:J30)</f>
        <v>0</v>
      </c>
    </row>
    <row r="31" spans="1:17">
      <c r="A31" s="375"/>
      <c r="F31" s="366"/>
      <c r="G31" s="366"/>
      <c r="H31" s="366"/>
      <c r="I31" s="366"/>
      <c r="J31" s="366"/>
      <c r="Q31" s="390"/>
    </row>
    <row r="32" spans="1:17">
      <c r="A32" s="375" t="s">
        <v>285</v>
      </c>
      <c r="D32" s="380" t="s">
        <v>286</v>
      </c>
      <c r="F32" s="391">
        <v>2024</v>
      </c>
      <c r="G32" s="391"/>
      <c r="H32" s="391">
        <f>+F32+1</f>
        <v>2025</v>
      </c>
      <c r="I32" s="391"/>
      <c r="J32" s="391">
        <f>+H32+1</f>
        <v>2026</v>
      </c>
      <c r="K32" s="392"/>
      <c r="L32" s="391">
        <f>+J32+1</f>
        <v>2027</v>
      </c>
      <c r="M32" s="392"/>
      <c r="N32" s="391">
        <f>+L32+1</f>
        <v>2028</v>
      </c>
      <c r="Q32" s="390"/>
    </row>
    <row r="33" spans="1:17">
      <c r="A33" s="375" t="s">
        <v>282</v>
      </c>
      <c r="B33" s="344" t="s">
        <v>211</v>
      </c>
      <c r="D33" t="s">
        <v>287</v>
      </c>
      <c r="F33" s="552">
        <v>1.21E-2</v>
      </c>
      <c r="G33" s="497"/>
      <c r="H33" s="552">
        <v>1.4999999999999999E-2</v>
      </c>
      <c r="I33" s="497"/>
      <c r="J33" s="552">
        <v>1.3100000000000001E-2</v>
      </c>
      <c r="L33" s="552">
        <v>1.3899999999999999E-2</v>
      </c>
      <c r="N33" s="552">
        <v>-4.2099999999999999E-2</v>
      </c>
      <c r="Q33" s="389"/>
    </row>
    <row r="34" spans="1:17">
      <c r="A34" s="375"/>
      <c r="B34" s="344" t="s">
        <v>288</v>
      </c>
      <c r="D34" t="s">
        <v>289</v>
      </c>
      <c r="F34" s="552">
        <v>1.24E-2</v>
      </c>
      <c r="G34" s="553"/>
      <c r="H34" s="552">
        <v>1.72E-2</v>
      </c>
      <c r="I34" s="553"/>
      <c r="J34" s="552">
        <v>1.5299999999999999E-2</v>
      </c>
      <c r="L34" s="552">
        <v>1.61E-2</v>
      </c>
      <c r="M34" s="554"/>
      <c r="N34" s="552">
        <v>8.3000000000000001E-3</v>
      </c>
    </row>
    <row r="35" spans="1:17">
      <c r="A35" s="375"/>
      <c r="Q35" s="390"/>
    </row>
    <row r="36" spans="1:17">
      <c r="A36" s="375" t="s">
        <v>290</v>
      </c>
      <c r="D36" s="380" t="s">
        <v>291</v>
      </c>
      <c r="Q36" s="390"/>
    </row>
    <row r="37" spans="1:17">
      <c r="A37" s="375" t="s">
        <v>292</v>
      </c>
      <c r="D37" s="600" t="s">
        <v>623</v>
      </c>
      <c r="E37" s="600"/>
      <c r="F37" s="600"/>
      <c r="G37" s="600"/>
      <c r="H37" s="600"/>
      <c r="I37" s="600"/>
      <c r="J37" s="600"/>
      <c r="K37" s="600"/>
      <c r="L37" s="600"/>
      <c r="M37" s="600"/>
      <c r="N37" s="600"/>
      <c r="Q37" s="389"/>
    </row>
    <row r="38" spans="1:17">
      <c r="A38" s="375"/>
      <c r="D38" s="600"/>
      <c r="E38" s="600"/>
      <c r="F38" s="600"/>
      <c r="G38" s="600"/>
      <c r="H38" s="600"/>
      <c r="I38" s="600"/>
      <c r="J38" s="600"/>
      <c r="K38" s="600"/>
      <c r="L38" s="600"/>
      <c r="M38" s="600"/>
      <c r="N38" s="600"/>
    </row>
    <row r="39" spans="1:17">
      <c r="A39" s="375"/>
    </row>
    <row r="40" spans="1:17" ht="15.75">
      <c r="A40" s="374" t="s">
        <v>293</v>
      </c>
    </row>
    <row r="42" spans="1:17">
      <c r="A42" t="s">
        <v>294</v>
      </c>
    </row>
    <row r="43" spans="1:17">
      <c r="J43" s="370" t="s">
        <v>295</v>
      </c>
    </row>
    <row r="44" spans="1:17">
      <c r="A44" t="s">
        <v>296</v>
      </c>
      <c r="E44" s="370"/>
      <c r="F44" s="386" t="s">
        <v>281</v>
      </c>
      <c r="G44" s="386"/>
      <c r="H44" s="386" t="s">
        <v>297</v>
      </c>
      <c r="I44" s="386"/>
      <c r="J44" s="386" t="s">
        <v>298</v>
      </c>
      <c r="K44" s="386"/>
    </row>
    <row r="45" spans="1:17">
      <c r="B45" t="s">
        <v>299</v>
      </c>
      <c r="D45" t="s">
        <v>314</v>
      </c>
      <c r="E45" s="544">
        <v>2</v>
      </c>
      <c r="F45" s="549">
        <v>65574</v>
      </c>
      <c r="G45" s="550"/>
      <c r="H45" s="549">
        <v>68034</v>
      </c>
      <c r="J45" s="549"/>
      <c r="L45" s="542" t="s">
        <v>624</v>
      </c>
    </row>
    <row r="46" spans="1:17">
      <c r="B46" t="s">
        <v>299</v>
      </c>
      <c r="D46" t="s">
        <v>315</v>
      </c>
      <c r="E46" s="544">
        <v>3</v>
      </c>
      <c r="F46" s="549">
        <v>158397</v>
      </c>
      <c r="G46" s="550"/>
      <c r="H46" s="549">
        <v>157499</v>
      </c>
      <c r="I46" s="550"/>
      <c r="J46" s="549">
        <v>158397</v>
      </c>
      <c r="L46" s="542" t="s">
        <v>625</v>
      </c>
    </row>
    <row r="47" spans="1:17">
      <c r="B47" t="s">
        <v>300</v>
      </c>
      <c r="E47" s="544">
        <v>2</v>
      </c>
      <c r="F47" s="555">
        <v>58892</v>
      </c>
      <c r="G47" s="36"/>
      <c r="H47" s="555"/>
      <c r="I47" s="547"/>
      <c r="J47" s="555"/>
      <c r="L47" s="542" t="s">
        <v>624</v>
      </c>
    </row>
    <row r="48" spans="1:17">
      <c r="B48" t="s">
        <v>301</v>
      </c>
      <c r="E48" s="544">
        <v>2</v>
      </c>
      <c r="F48" s="555">
        <v>34353</v>
      </c>
      <c r="G48" s="36"/>
      <c r="H48" s="555"/>
      <c r="I48" s="553"/>
      <c r="J48" s="555"/>
      <c r="L48" s="542" t="s">
        <v>624</v>
      </c>
    </row>
    <row r="49" spans="1:12">
      <c r="B49" t="s">
        <v>302</v>
      </c>
      <c r="E49" s="544">
        <v>4</v>
      </c>
      <c r="F49" s="552">
        <v>3.7999999999999999E-2</v>
      </c>
      <c r="G49" s="544">
        <v>4</v>
      </c>
      <c r="H49" s="552">
        <v>7.4999999999999997E-2</v>
      </c>
      <c r="I49" s="544">
        <v>4</v>
      </c>
      <c r="J49" s="552">
        <v>7.6999999999999999E-2</v>
      </c>
      <c r="L49" s="542" t="s">
        <v>303</v>
      </c>
    </row>
    <row r="50" spans="1:12">
      <c r="B50" t="s">
        <v>304</v>
      </c>
      <c r="E50" s="544">
        <v>1</v>
      </c>
      <c r="F50" s="552">
        <v>4.2999999999999997E-2</v>
      </c>
      <c r="G50" s="544">
        <v>1</v>
      </c>
      <c r="H50" s="552">
        <v>2.9000000000000001E-2</v>
      </c>
      <c r="I50" s="544">
        <v>1</v>
      </c>
      <c r="J50" s="552">
        <v>2.5999999999999999E-2</v>
      </c>
      <c r="L50" s="542" t="s">
        <v>624</v>
      </c>
    </row>
    <row r="51" spans="1:12">
      <c r="E51" s="370"/>
    </row>
    <row r="52" spans="1:12">
      <c r="A52" s="375" t="s">
        <v>285</v>
      </c>
      <c r="D52" s="380"/>
      <c r="E52" s="370"/>
      <c r="F52" s="386" t="s">
        <v>298</v>
      </c>
      <c r="G52" s="386"/>
      <c r="H52" s="386" t="s">
        <v>225</v>
      </c>
      <c r="I52" s="386"/>
      <c r="J52" s="386" t="s">
        <v>305</v>
      </c>
      <c r="K52" s="386"/>
    </row>
    <row r="53" spans="1:12">
      <c r="A53" s="375"/>
      <c r="B53" t="s">
        <v>306</v>
      </c>
      <c r="E53" s="544">
        <v>5</v>
      </c>
      <c r="F53" s="541">
        <v>1.7999999999999999E-2</v>
      </c>
      <c r="G53" s="544">
        <v>5</v>
      </c>
      <c r="H53" s="541">
        <v>1.7999999999999999E-2</v>
      </c>
      <c r="I53" s="544">
        <v>5</v>
      </c>
      <c r="J53" s="541">
        <v>1.7999999999999999E-2</v>
      </c>
      <c r="L53" s="542" t="s">
        <v>303</v>
      </c>
    </row>
    <row r="54" spans="1:12">
      <c r="A54" s="375"/>
      <c r="B54" t="s">
        <v>287</v>
      </c>
      <c r="D54" t="s">
        <v>307</v>
      </c>
      <c r="E54" s="544">
        <v>6</v>
      </c>
      <c r="F54" s="541">
        <v>4.8000000000000001E-2</v>
      </c>
      <c r="G54" s="544">
        <v>6</v>
      </c>
      <c r="H54" s="541">
        <v>1.9E-2</v>
      </c>
      <c r="I54" s="544">
        <v>6</v>
      </c>
      <c r="J54" s="541">
        <v>2.1999999999999999E-2</v>
      </c>
      <c r="L54" s="542" t="s">
        <v>303</v>
      </c>
    </row>
    <row r="56" spans="1:12">
      <c r="A56" t="s">
        <v>308</v>
      </c>
      <c r="D56" s="344" t="s">
        <v>626</v>
      </c>
    </row>
    <row r="57" spans="1:12">
      <c r="B57" t="s">
        <v>627</v>
      </c>
      <c r="E57">
        <v>1</v>
      </c>
    </row>
    <row r="58" spans="1:12">
      <c r="B58" t="s">
        <v>628</v>
      </c>
      <c r="E58">
        <v>1</v>
      </c>
    </row>
    <row r="59" spans="1:12">
      <c r="B59" t="s">
        <v>629</v>
      </c>
      <c r="E59">
        <v>1</v>
      </c>
    </row>
    <row r="60" spans="1:12">
      <c r="B60" t="s">
        <v>630</v>
      </c>
      <c r="E60">
        <v>1</v>
      </c>
    </row>
    <row r="61" spans="1:12">
      <c r="B61" t="s">
        <v>631</v>
      </c>
      <c r="E61">
        <v>1</v>
      </c>
    </row>
    <row r="62" spans="1:12">
      <c r="B62" t="s">
        <v>632</v>
      </c>
      <c r="E62">
        <v>1</v>
      </c>
    </row>
    <row r="63" spans="1:12">
      <c r="B63" t="s">
        <v>633</v>
      </c>
      <c r="E63">
        <v>1</v>
      </c>
    </row>
    <row r="64" spans="1:12">
      <c r="B64" t="s">
        <v>634</v>
      </c>
      <c r="E64">
        <v>1</v>
      </c>
    </row>
    <row r="65" spans="1:14">
      <c r="B65" t="s">
        <v>635</v>
      </c>
      <c r="E65">
        <v>1</v>
      </c>
    </row>
    <row r="66" spans="1:14">
      <c r="B66" t="s">
        <v>636</v>
      </c>
      <c r="E66">
        <v>1</v>
      </c>
    </row>
    <row r="67" spans="1:14">
      <c r="B67" t="s">
        <v>637</v>
      </c>
      <c r="E67">
        <v>1</v>
      </c>
    </row>
    <row r="68" spans="1:14">
      <c r="B68" t="s">
        <v>638</v>
      </c>
      <c r="E68">
        <v>1</v>
      </c>
    </row>
    <row r="69" spans="1:14">
      <c r="B69" t="s">
        <v>639</v>
      </c>
      <c r="E69">
        <v>1</v>
      </c>
    </row>
    <row r="70" spans="1:14">
      <c r="B70" t="s">
        <v>640</v>
      </c>
      <c r="E70">
        <v>1</v>
      </c>
    </row>
    <row r="71" spans="1:14">
      <c r="B71" t="s">
        <v>641</v>
      </c>
      <c r="E71">
        <v>1</v>
      </c>
    </row>
    <row r="72" spans="1:14">
      <c r="B72" t="s">
        <v>642</v>
      </c>
      <c r="E72">
        <v>1</v>
      </c>
    </row>
    <row r="73" spans="1:14">
      <c r="B73" t="s">
        <v>643</v>
      </c>
      <c r="E73">
        <v>1</v>
      </c>
    </row>
    <row r="74" spans="1:14">
      <c r="B74" t="s">
        <v>644</v>
      </c>
      <c r="E74">
        <v>1</v>
      </c>
    </row>
    <row r="75" spans="1:14">
      <c r="B75" t="s">
        <v>645</v>
      </c>
      <c r="E75">
        <v>1</v>
      </c>
    </row>
    <row r="76" spans="1:14">
      <c r="B76" t="s">
        <v>646</v>
      </c>
      <c r="E76">
        <v>1</v>
      </c>
    </row>
    <row r="77" spans="1:14" ht="15.75" thickBot="1">
      <c r="E77" s="529">
        <f>SUM(E57:E76)</f>
        <v>20</v>
      </c>
    </row>
    <row r="78" spans="1:14" ht="15.75" thickTop="1">
      <c r="B78" s="318"/>
      <c r="E78" s="318"/>
    </row>
    <row r="79" spans="1:14">
      <c r="A79" s="375" t="s">
        <v>290</v>
      </c>
      <c r="D79" s="380" t="s">
        <v>309</v>
      </c>
    </row>
    <row r="80" spans="1:14">
      <c r="A80" s="375" t="s">
        <v>292</v>
      </c>
      <c r="D80" s="600" t="s">
        <v>647</v>
      </c>
      <c r="E80" s="600"/>
      <c r="F80" s="600"/>
      <c r="G80" s="600"/>
      <c r="H80" s="600"/>
      <c r="I80" s="600"/>
      <c r="J80" s="600"/>
      <c r="K80" s="600"/>
      <c r="L80" s="600"/>
      <c r="M80" s="600"/>
      <c r="N80" s="600"/>
    </row>
    <row r="81" spans="1:14">
      <c r="A81" s="375"/>
      <c r="D81" s="600"/>
      <c r="E81" s="600"/>
      <c r="F81" s="600"/>
      <c r="G81" s="600"/>
      <c r="H81" s="600"/>
      <c r="I81" s="600"/>
      <c r="J81" s="600"/>
      <c r="K81" s="600"/>
      <c r="L81" s="600"/>
      <c r="M81" s="600"/>
      <c r="N81" s="600"/>
    </row>
    <row r="82" spans="1:14">
      <c r="D82" s="600"/>
      <c r="E82" s="600"/>
      <c r="F82" s="600"/>
      <c r="G82" s="600"/>
      <c r="H82" s="600"/>
      <c r="I82" s="600"/>
      <c r="J82" s="600"/>
      <c r="K82" s="600"/>
      <c r="L82" s="600"/>
      <c r="M82" s="600"/>
      <c r="N82" s="600"/>
    </row>
    <row r="83" spans="1:14">
      <c r="D83" s="393"/>
      <c r="E83" s="393"/>
      <c r="F83" s="393"/>
      <c r="G83" s="393"/>
      <c r="H83" s="393"/>
      <c r="I83" s="393"/>
      <c r="J83" s="393"/>
      <c r="K83" s="393"/>
      <c r="L83" s="393"/>
      <c r="M83" s="393"/>
      <c r="N83" s="393"/>
    </row>
    <row r="84" spans="1:14">
      <c r="A84" t="s">
        <v>648</v>
      </c>
      <c r="G84" s="393"/>
      <c r="H84" s="393"/>
      <c r="I84" s="393"/>
      <c r="J84" s="393"/>
      <c r="K84" s="393"/>
      <c r="L84" s="393"/>
      <c r="M84" s="393"/>
      <c r="N84" s="393"/>
    </row>
    <row r="85" spans="1:14">
      <c r="A85" s="542">
        <v>1</v>
      </c>
      <c r="B85" s="542" t="s">
        <v>649</v>
      </c>
      <c r="G85" s="393"/>
      <c r="H85" s="393"/>
      <c r="I85" s="393"/>
      <c r="J85" s="393"/>
      <c r="K85" s="393"/>
      <c r="L85" s="393"/>
      <c r="M85" s="393"/>
      <c r="N85" s="393"/>
    </row>
    <row r="86" spans="1:14">
      <c r="A86" s="542">
        <v>2</v>
      </c>
      <c r="B86" s="542" t="s">
        <v>650</v>
      </c>
      <c r="G86" s="393"/>
      <c r="H86" s="393"/>
      <c r="I86" s="393"/>
      <c r="J86" s="393"/>
      <c r="K86" s="393"/>
      <c r="L86" s="393"/>
      <c r="M86" s="393"/>
      <c r="N86" s="393"/>
    </row>
    <row r="87" spans="1:14">
      <c r="A87" s="542">
        <v>3</v>
      </c>
      <c r="B87" s="542" t="s">
        <v>651</v>
      </c>
      <c r="G87" s="393"/>
      <c r="H87" s="393"/>
      <c r="I87" s="393"/>
      <c r="J87" s="393"/>
      <c r="K87" s="393"/>
      <c r="L87" s="393"/>
      <c r="M87" s="393"/>
      <c r="N87" s="393"/>
    </row>
    <row r="88" spans="1:14">
      <c r="A88" s="542">
        <v>4</v>
      </c>
      <c r="B88" s="556" t="s">
        <v>652</v>
      </c>
      <c r="G88" s="393"/>
      <c r="H88" s="393"/>
      <c r="I88" s="393"/>
      <c r="J88" s="393"/>
      <c r="K88" s="393"/>
      <c r="L88" s="393"/>
      <c r="M88" s="393"/>
      <c r="N88" s="393"/>
    </row>
    <row r="89" spans="1:14">
      <c r="A89">
        <v>5</v>
      </c>
      <c r="B89" t="s">
        <v>653</v>
      </c>
      <c r="G89" s="393"/>
      <c r="H89" s="393"/>
      <c r="I89" s="393"/>
      <c r="J89" s="393"/>
      <c r="K89" s="393"/>
      <c r="L89" s="393"/>
      <c r="M89" s="393"/>
      <c r="N89" s="393"/>
    </row>
    <row r="90" spans="1:14">
      <c r="A90">
        <v>6</v>
      </c>
      <c r="B90" t="s">
        <v>654</v>
      </c>
      <c r="G90" s="393"/>
      <c r="H90" s="393"/>
      <c r="I90" s="393"/>
      <c r="J90" s="393"/>
      <c r="K90" s="393"/>
      <c r="L90" s="393"/>
      <c r="M90" s="393"/>
      <c r="N90" s="393"/>
    </row>
    <row r="91" spans="1:14">
      <c r="A91">
        <v>7</v>
      </c>
      <c r="B91" t="s">
        <v>655</v>
      </c>
      <c r="G91" s="393"/>
      <c r="H91" s="393"/>
      <c r="I91" s="393"/>
      <c r="J91" s="393"/>
      <c r="K91" s="393"/>
      <c r="L91" s="393"/>
      <c r="M91" s="393"/>
      <c r="N91" s="393"/>
    </row>
    <row r="92" spans="1:14">
      <c r="A92">
        <v>8</v>
      </c>
      <c r="B92" t="s">
        <v>656</v>
      </c>
      <c r="G92" s="393"/>
      <c r="H92" s="393"/>
      <c r="I92" s="393"/>
      <c r="J92" s="393"/>
      <c r="K92" s="393"/>
      <c r="L92" s="393"/>
      <c r="M92" s="393"/>
      <c r="N92" s="393"/>
    </row>
    <row r="95" spans="1:14">
      <c r="A95" s="282" t="s">
        <v>310</v>
      </c>
      <c r="B95" s="282" t="s">
        <v>311</v>
      </c>
    </row>
    <row r="96" spans="1:14">
      <c r="B96" s="571" t="s">
        <v>312</v>
      </c>
      <c r="C96" s="571"/>
      <c r="D96" s="571"/>
      <c r="E96" s="571"/>
      <c r="F96" s="571"/>
      <c r="G96" s="571"/>
      <c r="H96" s="571"/>
      <c r="I96" s="571"/>
      <c r="J96" s="571"/>
      <c r="K96" s="571"/>
      <c r="L96" s="571"/>
      <c r="M96" s="571"/>
      <c r="N96" s="571"/>
    </row>
    <row r="97" spans="2:14">
      <c r="B97" s="571"/>
      <c r="C97" s="571"/>
      <c r="D97" s="571"/>
      <c r="E97" s="571"/>
      <c r="F97" s="571"/>
      <c r="G97" s="571"/>
      <c r="H97" s="571"/>
      <c r="I97" s="571"/>
      <c r="J97" s="571"/>
      <c r="K97" s="571"/>
      <c r="L97" s="571"/>
      <c r="M97" s="571"/>
      <c r="N97" s="571"/>
    </row>
    <row r="98" spans="2:14">
      <c r="B98" s="571"/>
      <c r="C98" s="571"/>
      <c r="D98" s="571"/>
      <c r="E98" s="571"/>
      <c r="F98" s="571"/>
      <c r="G98" s="571"/>
      <c r="H98" s="571"/>
      <c r="I98" s="571"/>
      <c r="J98" s="571"/>
      <c r="K98" s="571"/>
      <c r="L98" s="571"/>
      <c r="M98" s="571"/>
      <c r="N98" s="571"/>
    </row>
    <row r="100" spans="2:14">
      <c r="B100" t="s">
        <v>313</v>
      </c>
    </row>
  </sheetData>
  <mergeCells count="8">
    <mergeCell ref="D80:N82"/>
    <mergeCell ref="B96:N98"/>
    <mergeCell ref="A1:N1"/>
    <mergeCell ref="O1:P1"/>
    <mergeCell ref="A2:N2"/>
    <mergeCell ref="A3:N3"/>
    <mergeCell ref="A5:N7"/>
    <mergeCell ref="D37:N38"/>
  </mergeCells>
  <hyperlinks>
    <hyperlink ref="O1:P1" location="Instructions!A1" display="Instructions" xr:uid="{18C96A22-2D6D-42CB-9F76-88C458EDB156}"/>
    <hyperlink ref="B88" r:id="rId1" location=":~:text=The%20Consumer%20Price%20Index%20for,for%20energy%20fell%205.1%20percent." xr:uid="{2DD1F4FD-B9D8-4067-9E04-76B39939AEEB}"/>
  </hyperlinks>
  <pageMargins left="0.2" right="0.2" top="0.75" bottom="0.75" header="0.3" footer="0.3"/>
  <pageSetup orientation="portrait"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CDA1-F886-447C-B160-CC5ACF514830}">
  <sheetPr>
    <tabColor rgb="FF00B0F0"/>
  </sheetPr>
  <dimension ref="A1:O38"/>
  <sheetViews>
    <sheetView workbookViewId="0">
      <pane xSplit="8" ySplit="4" topLeftCell="I5" activePane="bottomRight" state="frozen"/>
      <selection activeCell="Q25" sqref="Q25"/>
      <selection pane="topRight" activeCell="Q25" sqref="Q25"/>
      <selection pane="bottomLeft" activeCell="Q25" sqref="Q25"/>
      <selection pane="bottomRight" activeCell="G28" sqref="G28:G29"/>
    </sheetView>
  </sheetViews>
  <sheetFormatPr defaultColWidth="9.140625" defaultRowHeight="15"/>
  <cols>
    <col min="1" max="4" width="9.140625" style="14"/>
    <col min="5" max="5" width="7.42578125" style="14" customWidth="1"/>
    <col min="6" max="6" width="3.28515625" style="14" customWidth="1"/>
    <col min="7" max="7" width="10.28515625" style="14" customWidth="1"/>
    <col min="8" max="12" width="9.140625" style="14"/>
    <col min="13" max="13" width="7.140625" style="14" bestFit="1" customWidth="1"/>
    <col min="14" max="14" width="3.28515625" style="14" customWidth="1"/>
    <col min="15" max="16384" width="9.140625" style="14"/>
  </cols>
  <sheetData>
    <row r="1" spans="1:15" ht="23.25">
      <c r="A1" s="598" t="s">
        <v>115</v>
      </c>
      <c r="B1" s="598"/>
      <c r="C1" s="598"/>
      <c r="D1" s="598"/>
      <c r="E1" s="598"/>
      <c r="F1" s="598"/>
      <c r="G1" s="598"/>
      <c r="H1" s="598"/>
    </row>
    <row r="2" spans="1:15" ht="26.25">
      <c r="A2" s="606" t="s">
        <v>122</v>
      </c>
      <c r="B2" s="606"/>
      <c r="C2" s="606"/>
      <c r="D2" s="606"/>
      <c r="E2" s="606"/>
      <c r="F2" s="606"/>
      <c r="G2" s="606"/>
      <c r="H2" s="606"/>
    </row>
    <row r="4" spans="1:15" ht="18.75">
      <c r="A4" s="15" t="s">
        <v>26</v>
      </c>
      <c r="B4" s="112" t="str">
        <f>+Plan!A1</f>
        <v>Jake's Family Sports Bar &amp; Grill</v>
      </c>
      <c r="C4" s="19"/>
      <c r="D4" s="19"/>
      <c r="E4" s="19"/>
    </row>
    <row r="7" spans="1:15" ht="19.5" thickBot="1">
      <c r="A7" s="208" t="s">
        <v>125</v>
      </c>
      <c r="G7" s="496" t="s">
        <v>226</v>
      </c>
      <c r="I7" s="208" t="s">
        <v>125</v>
      </c>
      <c r="O7" s="496" t="s">
        <v>227</v>
      </c>
    </row>
    <row r="8" spans="1:15" ht="12" customHeight="1">
      <c r="A8" s="208"/>
      <c r="I8" s="208"/>
    </row>
    <row r="9" spans="1:15" ht="15.75">
      <c r="A9" s="210" t="s">
        <v>126</v>
      </c>
      <c r="I9" s="210" t="s">
        <v>126</v>
      </c>
    </row>
    <row r="10" spans="1:15">
      <c r="A10" s="14" t="s">
        <v>127</v>
      </c>
      <c r="F10" s="14" t="s">
        <v>123</v>
      </c>
      <c r="G10" s="116">
        <v>40000</v>
      </c>
      <c r="I10" s="14" t="s">
        <v>127</v>
      </c>
      <c r="N10" s="14" t="s">
        <v>123</v>
      </c>
      <c r="O10" s="116">
        <v>1E-4</v>
      </c>
    </row>
    <row r="11" spans="1:15">
      <c r="A11" s="14" t="s">
        <v>128</v>
      </c>
      <c r="G11" s="116">
        <v>40000</v>
      </c>
      <c r="I11" s="14" t="s">
        <v>128</v>
      </c>
      <c r="O11" s="116">
        <v>1E-4</v>
      </c>
    </row>
    <row r="12" spans="1:15">
      <c r="A12" s="14" t="s">
        <v>129</v>
      </c>
      <c r="G12" s="116">
        <v>70000</v>
      </c>
      <c r="I12" s="14" t="s">
        <v>129</v>
      </c>
      <c r="O12" s="116">
        <v>1E-4</v>
      </c>
    </row>
    <row r="13" spans="1:15">
      <c r="A13" s="14" t="s">
        <v>130</v>
      </c>
      <c r="G13" s="16">
        <v>0</v>
      </c>
      <c r="I13" s="14" t="s">
        <v>130</v>
      </c>
      <c r="O13" s="116">
        <v>1E-4</v>
      </c>
    </row>
    <row r="14" spans="1:15">
      <c r="E14" s="41"/>
      <c r="G14" s="18">
        <f>SUM(G10:G13)</f>
        <v>150000</v>
      </c>
      <c r="M14" s="41"/>
      <c r="O14" s="18">
        <f>SUM(O10:O13)</f>
        <v>4.0000000000000002E-4</v>
      </c>
    </row>
    <row r="15" spans="1:15">
      <c r="G15" s="18"/>
      <c r="O15" s="18"/>
    </row>
    <row r="16" spans="1:15">
      <c r="A16" s="15" t="s">
        <v>131</v>
      </c>
      <c r="E16" s="125" t="s">
        <v>27</v>
      </c>
      <c r="F16" s="125"/>
      <c r="I16" s="15" t="s">
        <v>131</v>
      </c>
      <c r="M16" s="125" t="s">
        <v>27</v>
      </c>
      <c r="N16" s="125"/>
    </row>
    <row r="17" spans="1:15">
      <c r="A17" s="319" t="str">
        <f>+'Debt YR 2'!A11</f>
        <v>Bank</v>
      </c>
      <c r="E17" s="263">
        <f>+'Debt YR 1'!C19</f>
        <v>0.11</v>
      </c>
      <c r="F17" s="41"/>
      <c r="G17" s="462">
        <f>+'Debt YR 1'!D12</f>
        <v>100000</v>
      </c>
      <c r="I17" s="319" t="str">
        <f>+'Debt YR 2'!A11</f>
        <v>Bank</v>
      </c>
      <c r="M17" s="263">
        <f>+'Debt YR 2'!C19</f>
        <v>0.11</v>
      </c>
      <c r="N17" s="41"/>
      <c r="O17" s="462">
        <f>+'Debt YR 2'!D12</f>
        <v>79999.999999999942</v>
      </c>
    </row>
    <row r="18" spans="1:15">
      <c r="A18" s="319" t="str">
        <f>+'Debt YR 1'!A22</f>
        <v>SBA Loan</v>
      </c>
      <c r="E18" s="263">
        <f>+'Debt YR 2'!C30</f>
        <v>7.0000000000000007E-2</v>
      </c>
      <c r="F18" s="41"/>
      <c r="G18" s="462">
        <f>+'Debt YR 1'!D23</f>
        <v>100000</v>
      </c>
      <c r="I18" s="319" t="str">
        <f>+'Debt YR 2'!A22</f>
        <v>SBA Loan</v>
      </c>
      <c r="M18" s="263">
        <f>+'Debt YR 1'!M30</f>
        <v>7.0000000000000007E-2</v>
      </c>
      <c r="N18" s="41"/>
      <c r="O18" s="462">
        <f>+'Debt YR 2'!D23</f>
        <v>90000.000000000058</v>
      </c>
    </row>
    <row r="19" spans="1:15">
      <c r="A19" s="319" t="str">
        <f>+'Debt YR 2'!A33</f>
        <v>Loan 3</v>
      </c>
      <c r="E19" s="263">
        <f>+'Debt YR 2'!C41</f>
        <v>0</v>
      </c>
      <c r="F19" s="41"/>
      <c r="G19" s="462">
        <f>+'Debt YR 1'!D34</f>
        <v>0</v>
      </c>
      <c r="I19" s="319" t="str">
        <f>+'Debt YR 2'!A33</f>
        <v>Loan 3</v>
      </c>
      <c r="M19" s="263">
        <f>+'Debt YR 1'!M41</f>
        <v>0</v>
      </c>
      <c r="N19" s="41"/>
      <c r="O19" s="462">
        <f>+'Debt YR 2'!D34</f>
        <v>-1.2000000000000003E-3</v>
      </c>
    </row>
    <row r="20" spans="1:15">
      <c r="D20" s="14" t="s">
        <v>67</v>
      </c>
      <c r="E20" s="211">
        <f>AVERAGE(E17:E19)</f>
        <v>0.06</v>
      </c>
      <c r="F20" s="211"/>
      <c r="G20" s="26">
        <f>SUM(G17:G19)</f>
        <v>200000</v>
      </c>
      <c r="L20" s="14" t="s">
        <v>67</v>
      </c>
      <c r="M20" s="211">
        <f>AVERAGE(M17:M19)</f>
        <v>0.06</v>
      </c>
      <c r="N20" s="211"/>
      <c r="O20" s="26">
        <f>SUM(O17:O19)</f>
        <v>169999.9988</v>
      </c>
    </row>
    <row r="22" spans="1:15" ht="15.75" thickBot="1">
      <c r="B22" s="15" t="s">
        <v>132</v>
      </c>
      <c r="C22" s="15"/>
      <c r="F22" s="14" t="s">
        <v>123</v>
      </c>
      <c r="G22" s="20">
        <f>+G14+G20</f>
        <v>350000</v>
      </c>
      <c r="J22" s="15" t="s">
        <v>132</v>
      </c>
      <c r="K22" s="15"/>
      <c r="N22" s="14" t="s">
        <v>123</v>
      </c>
      <c r="O22" s="20">
        <f>+O14+O20</f>
        <v>169999.99919999999</v>
      </c>
    </row>
    <row r="23" spans="1:15" ht="15.75" thickTop="1"/>
    <row r="25" spans="1:15" ht="21">
      <c r="A25" s="208" t="s">
        <v>114</v>
      </c>
      <c r="B25" s="209"/>
      <c r="C25" s="209"/>
      <c r="D25" s="209"/>
      <c r="E25" s="209"/>
      <c r="F25" s="209"/>
      <c r="G25" s="209"/>
      <c r="H25" s="209"/>
      <c r="I25" s="208" t="s">
        <v>114</v>
      </c>
      <c r="J25" s="209"/>
      <c r="K25" s="209"/>
      <c r="L25" s="209"/>
      <c r="M25" s="209"/>
      <c r="N25" s="209"/>
      <c r="O25" s="209"/>
    </row>
    <row r="26" spans="1:15" ht="10.5" customHeight="1"/>
    <row r="27" spans="1:15">
      <c r="A27" s="117" t="s">
        <v>64</v>
      </c>
      <c r="B27" s="117"/>
      <c r="C27" s="117"/>
      <c r="D27" s="118"/>
      <c r="F27" s="14" t="s">
        <v>123</v>
      </c>
      <c r="G27" s="16">
        <v>50000</v>
      </c>
      <c r="I27" s="117" t="s">
        <v>64</v>
      </c>
      <c r="J27" s="117"/>
      <c r="K27" s="117"/>
      <c r="L27" s="118"/>
      <c r="N27" s="14" t="s">
        <v>123</v>
      </c>
      <c r="O27" s="16">
        <v>0</v>
      </c>
    </row>
    <row r="28" spans="1:15">
      <c r="A28" s="117" t="s">
        <v>610</v>
      </c>
      <c r="B28" s="117"/>
      <c r="C28" s="117"/>
      <c r="D28" s="118"/>
      <c r="G28" s="16">
        <v>200000</v>
      </c>
      <c r="I28" s="117" t="s">
        <v>63</v>
      </c>
      <c r="J28" s="117"/>
      <c r="K28" s="117"/>
      <c r="L28" s="118"/>
      <c r="O28" s="16">
        <v>0</v>
      </c>
    </row>
    <row r="29" spans="1:15">
      <c r="A29" t="s">
        <v>607</v>
      </c>
      <c r="B29"/>
      <c r="C29" s="117"/>
      <c r="D29" s="118"/>
      <c r="G29" s="16">
        <v>100000</v>
      </c>
      <c r="I29" t="s">
        <v>66</v>
      </c>
      <c r="J29"/>
      <c r="K29" s="117"/>
      <c r="L29" s="118"/>
      <c r="O29" s="16">
        <v>0</v>
      </c>
    </row>
    <row r="30" spans="1:15">
      <c r="A30" t="s">
        <v>36</v>
      </c>
      <c r="B30"/>
      <c r="G30" s="16">
        <v>0</v>
      </c>
      <c r="I30" t="s">
        <v>36</v>
      </c>
      <c r="J30"/>
      <c r="O30" s="16">
        <v>0</v>
      </c>
    </row>
    <row r="31" spans="1:15">
      <c r="A31" t="s">
        <v>39</v>
      </c>
      <c r="B31"/>
      <c r="G31" s="16">
        <v>0</v>
      </c>
      <c r="I31" t="s">
        <v>39</v>
      </c>
      <c r="J31"/>
      <c r="O31" s="16">
        <v>0</v>
      </c>
    </row>
    <row r="32" spans="1:15">
      <c r="A32" s="117" t="s">
        <v>419</v>
      </c>
      <c r="G32" s="16">
        <v>0</v>
      </c>
      <c r="I32" s="117" t="s">
        <v>419</v>
      </c>
      <c r="O32" s="16">
        <v>0</v>
      </c>
    </row>
    <row r="33" spans="1:15">
      <c r="A33" s="117" t="s">
        <v>419</v>
      </c>
      <c r="G33" s="16">
        <v>0</v>
      </c>
      <c r="I33" s="117" t="s">
        <v>419</v>
      </c>
      <c r="O33" s="16">
        <v>0</v>
      </c>
    </row>
    <row r="34" spans="1:15" ht="15.75" thickBot="1">
      <c r="B34" s="15" t="s">
        <v>124</v>
      </c>
      <c r="C34" s="15"/>
      <c r="F34" s="14" t="s">
        <v>123</v>
      </c>
      <c r="G34" s="20">
        <f>SUM(G26:G33)</f>
        <v>350000</v>
      </c>
      <c r="J34" s="15" t="s">
        <v>124</v>
      </c>
      <c r="K34" s="15"/>
      <c r="N34" s="14" t="s">
        <v>123</v>
      </c>
      <c r="O34" s="20">
        <f>SUM(O26:O33)</f>
        <v>0</v>
      </c>
    </row>
    <row r="35" spans="1:15" ht="15.75" thickTop="1"/>
    <row r="37" spans="1:15">
      <c r="B37" s="21" t="s">
        <v>133</v>
      </c>
      <c r="C37" s="21"/>
      <c r="D37" s="21"/>
      <c r="E37" s="21"/>
      <c r="F37" s="21"/>
      <c r="G37" s="21">
        <f>+G22-G34</f>
        <v>0</v>
      </c>
      <c r="H37" s="212"/>
    </row>
    <row r="38" spans="1:15">
      <c r="G38" s="212" t="s">
        <v>134</v>
      </c>
    </row>
  </sheetData>
  <mergeCells count="2">
    <mergeCell ref="A1:H1"/>
    <mergeCell ref="A2:H2"/>
  </mergeCells>
  <pageMargins left="0.45" right="0.45" top="0.5" bottom="0.5" header="0.3" footer="0.3"/>
  <pageSetup orientation="landscape" horizontalDpi="1200" verticalDpi="12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9201-942A-4E7A-AF77-135D4E3F70FF}">
  <sheetPr>
    <tabColor rgb="FF00B0F0"/>
  </sheetPr>
  <dimension ref="A1:P42"/>
  <sheetViews>
    <sheetView topLeftCell="A5" workbookViewId="0">
      <selection activeCell="T21" sqref="T21"/>
    </sheetView>
  </sheetViews>
  <sheetFormatPr defaultRowHeight="15"/>
  <sheetData>
    <row r="1" spans="1:16" ht="18.75">
      <c r="A1" s="591" t="str">
        <f>+Plan!A1</f>
        <v>Jake's Family Sports Bar &amp; Grill</v>
      </c>
      <c r="B1" s="591"/>
      <c r="C1" s="591"/>
      <c r="D1" s="591"/>
      <c r="E1" s="591"/>
      <c r="F1" s="591"/>
      <c r="G1" s="591"/>
      <c r="H1" s="591"/>
      <c r="I1" s="591"/>
      <c r="J1" s="591"/>
      <c r="K1" s="591"/>
    </row>
    <row r="2" spans="1:16" ht="26.25">
      <c r="A2" s="303" t="s">
        <v>201</v>
      </c>
      <c r="D2" s="332" t="s">
        <v>226</v>
      </c>
      <c r="F2" s="327"/>
    </row>
    <row r="3" spans="1:16" ht="15.75" thickBot="1"/>
    <row r="4" spans="1:16">
      <c r="D4" s="309" t="s">
        <v>22</v>
      </c>
      <c r="E4" s="310" t="s">
        <v>23</v>
      </c>
      <c r="F4" s="309" t="s">
        <v>24</v>
      </c>
      <c r="G4" s="309" t="s">
        <v>25</v>
      </c>
      <c r="H4" s="310" t="s">
        <v>14</v>
      </c>
      <c r="I4" s="309" t="s">
        <v>15</v>
      </c>
      <c r="J4" s="310" t="s">
        <v>16</v>
      </c>
      <c r="K4" s="309" t="s">
        <v>17</v>
      </c>
      <c r="L4" s="310" t="s">
        <v>18</v>
      </c>
      <c r="M4" s="309" t="s">
        <v>19</v>
      </c>
      <c r="N4" s="309" t="s">
        <v>20</v>
      </c>
      <c r="O4" s="309" t="s">
        <v>21</v>
      </c>
      <c r="P4" s="311"/>
    </row>
    <row r="5" spans="1:16" ht="16.5" thickBot="1">
      <c r="D5" s="313">
        <v>1</v>
      </c>
      <c r="E5" s="314">
        <v>2</v>
      </c>
      <c r="F5" s="313">
        <v>3</v>
      </c>
      <c r="G5" s="313">
        <v>4</v>
      </c>
      <c r="H5" s="314">
        <v>5</v>
      </c>
      <c r="I5" s="313">
        <v>6</v>
      </c>
      <c r="J5" s="314">
        <v>7</v>
      </c>
      <c r="K5" s="313">
        <v>8</v>
      </c>
      <c r="L5" s="314">
        <v>9</v>
      </c>
      <c r="M5" s="313">
        <v>10</v>
      </c>
      <c r="N5" s="313">
        <v>11</v>
      </c>
      <c r="O5" s="313">
        <v>12</v>
      </c>
      <c r="P5" s="315" t="s">
        <v>8</v>
      </c>
    </row>
    <row r="6" spans="1:16">
      <c r="A6" s="282" t="s">
        <v>228</v>
      </c>
    </row>
    <row r="7" spans="1:16">
      <c r="A7" t="s">
        <v>204</v>
      </c>
      <c r="D7" s="14">
        <f>+D16+D27+D38</f>
        <v>-2500.0001000000002</v>
      </c>
      <c r="E7" s="14">
        <f t="shared" ref="E7:O7" si="0">+E16+E27+E38</f>
        <v>-2500.0001000000002</v>
      </c>
      <c r="F7" s="14">
        <f t="shared" si="0"/>
        <v>-2500.0001000000002</v>
      </c>
      <c r="G7" s="14">
        <f t="shared" si="0"/>
        <v>-2500.0001000000002</v>
      </c>
      <c r="H7" s="14">
        <f t="shared" si="0"/>
        <v>-2500.0001000000002</v>
      </c>
      <c r="I7" s="14">
        <f t="shared" si="0"/>
        <v>-2500.0001000000002</v>
      </c>
      <c r="J7" s="14">
        <f t="shared" si="0"/>
        <v>-2500.0001000000002</v>
      </c>
      <c r="K7" s="14">
        <f t="shared" si="0"/>
        <v>-2500.0001000000002</v>
      </c>
      <c r="L7" s="14">
        <f t="shared" si="0"/>
        <v>-2500.0001000000002</v>
      </c>
      <c r="M7" s="14">
        <f t="shared" si="0"/>
        <v>-2500.0001000000002</v>
      </c>
      <c r="N7" s="14">
        <f t="shared" si="0"/>
        <v>-2500.0001000000002</v>
      </c>
      <c r="O7" s="14">
        <f t="shared" si="0"/>
        <v>-2500.0001000000002</v>
      </c>
      <c r="P7" s="14">
        <f>SUM(D7:O7)</f>
        <v>-30000.00120000001</v>
      </c>
    </row>
    <row r="8" spans="1:16">
      <c r="A8" t="s">
        <v>212</v>
      </c>
      <c r="D8" s="14">
        <f>+D18+D29+D40</f>
        <v>934.24657534246569</v>
      </c>
      <c r="E8" s="14">
        <f t="shared" ref="E8:O8" si="1">+E18+E29+E40</f>
        <v>829.77168949771681</v>
      </c>
      <c r="F8" s="14">
        <f t="shared" si="1"/>
        <v>903.10502283105006</v>
      </c>
      <c r="G8" s="14">
        <f t="shared" si="1"/>
        <v>858.90410958904101</v>
      </c>
      <c r="H8" s="14">
        <f t="shared" si="1"/>
        <v>871.96347031963455</v>
      </c>
      <c r="I8" s="14">
        <f t="shared" si="1"/>
        <v>828.76712328767098</v>
      </c>
      <c r="J8" s="14">
        <f t="shared" si="1"/>
        <v>840.82191780821881</v>
      </c>
      <c r="K8" s="14">
        <f t="shared" si="1"/>
        <v>825.25114155251106</v>
      </c>
      <c r="L8" s="14">
        <f t="shared" si="1"/>
        <v>783.56164383561611</v>
      </c>
      <c r="M8" s="14">
        <f t="shared" si="1"/>
        <v>794.10958904109543</v>
      </c>
      <c r="N8" s="14">
        <f t="shared" si="1"/>
        <v>753.42465753424608</v>
      </c>
      <c r="O8" s="14">
        <f t="shared" si="1"/>
        <v>762.96803652967981</v>
      </c>
      <c r="P8" s="14">
        <f>SUM(D8:O8)</f>
        <v>9986.8949771689458</v>
      </c>
    </row>
    <row r="11" spans="1:16" ht="15.75" thickBot="1">
      <c r="A11" s="331" t="s">
        <v>602</v>
      </c>
      <c r="B11" s="292" t="s">
        <v>603</v>
      </c>
      <c r="C11" s="36">
        <v>60</v>
      </c>
      <c r="D11" s="27"/>
      <c r="E11" s="27"/>
      <c r="F11" s="27"/>
      <c r="G11" s="27"/>
      <c r="H11" s="27"/>
      <c r="I11" s="27"/>
      <c r="J11" s="27"/>
      <c r="K11" s="27"/>
      <c r="L11" s="27"/>
      <c r="M11" s="27"/>
      <c r="N11" s="27"/>
      <c r="O11" s="27"/>
      <c r="P11" s="27"/>
    </row>
    <row r="12" spans="1:16" ht="16.5" thickTop="1" thickBot="1">
      <c r="A12" s="27" t="s">
        <v>203</v>
      </c>
      <c r="B12" s="27"/>
      <c r="C12" s="27"/>
      <c r="D12" s="498">
        <v>100000</v>
      </c>
      <c r="E12" s="296">
        <f t="shared" ref="E12:O12" si="2">+D15</f>
        <v>98333.333333333328</v>
      </c>
      <c r="F12" s="296">
        <f t="shared" si="2"/>
        <v>96666.666666666657</v>
      </c>
      <c r="G12" s="296">
        <f t="shared" si="2"/>
        <v>94999.999999999985</v>
      </c>
      <c r="H12" s="296">
        <f t="shared" si="2"/>
        <v>93333.333333333314</v>
      </c>
      <c r="I12" s="296">
        <f t="shared" si="2"/>
        <v>91666.666666666642</v>
      </c>
      <c r="J12" s="296">
        <f t="shared" si="2"/>
        <v>89999.999999999971</v>
      </c>
      <c r="K12" s="296">
        <f t="shared" si="2"/>
        <v>88333.333333333299</v>
      </c>
      <c r="L12" s="296">
        <f t="shared" si="2"/>
        <v>86666.666666666628</v>
      </c>
      <c r="M12" s="296">
        <f t="shared" si="2"/>
        <v>84999.999999999956</v>
      </c>
      <c r="N12" s="296">
        <f t="shared" si="2"/>
        <v>83333.333333333285</v>
      </c>
      <c r="O12" s="296">
        <f t="shared" si="2"/>
        <v>81666.666666666613</v>
      </c>
      <c r="P12" s="27">
        <f>+D12</f>
        <v>100000</v>
      </c>
    </row>
    <row r="13" spans="1:16" ht="15.75" thickTop="1">
      <c r="A13" s="27" t="s">
        <v>209</v>
      </c>
      <c r="B13" s="27"/>
      <c r="C13" s="27"/>
      <c r="D13" s="36">
        <v>0</v>
      </c>
      <c r="E13" s="36">
        <v>0</v>
      </c>
      <c r="F13" s="36">
        <v>0</v>
      </c>
      <c r="G13" s="36">
        <v>0</v>
      </c>
      <c r="H13" s="36">
        <v>0</v>
      </c>
      <c r="I13" s="36">
        <v>0</v>
      </c>
      <c r="J13" s="36">
        <v>0</v>
      </c>
      <c r="K13" s="36">
        <v>0</v>
      </c>
      <c r="L13" s="36">
        <v>0</v>
      </c>
      <c r="M13" s="36">
        <v>0</v>
      </c>
      <c r="N13" s="36">
        <v>0</v>
      </c>
      <c r="O13" s="36">
        <v>0</v>
      </c>
      <c r="P13" s="27">
        <f>SUM(D13:O13)</f>
        <v>0</v>
      </c>
    </row>
    <row r="14" spans="1:16">
      <c r="A14" s="27" t="s">
        <v>210</v>
      </c>
      <c r="B14" s="27"/>
      <c r="C14" s="27"/>
      <c r="D14" s="29">
        <f>-D12/$C$11</f>
        <v>-1666.6666666666667</v>
      </c>
      <c r="E14" s="296">
        <f>+D14</f>
        <v>-1666.6666666666667</v>
      </c>
      <c r="F14" s="296">
        <f t="shared" ref="F14:O14" si="3">+E14</f>
        <v>-1666.6666666666667</v>
      </c>
      <c r="G14" s="296">
        <f t="shared" si="3"/>
        <v>-1666.6666666666667</v>
      </c>
      <c r="H14" s="296">
        <f t="shared" si="3"/>
        <v>-1666.6666666666667</v>
      </c>
      <c r="I14" s="296">
        <f t="shared" si="3"/>
        <v>-1666.6666666666667</v>
      </c>
      <c r="J14" s="296">
        <f t="shared" si="3"/>
        <v>-1666.6666666666667</v>
      </c>
      <c r="K14" s="296">
        <f t="shared" si="3"/>
        <v>-1666.6666666666667</v>
      </c>
      <c r="L14" s="296">
        <f t="shared" si="3"/>
        <v>-1666.6666666666667</v>
      </c>
      <c r="M14" s="296">
        <f t="shared" si="3"/>
        <v>-1666.6666666666667</v>
      </c>
      <c r="N14" s="296">
        <f t="shared" si="3"/>
        <v>-1666.6666666666667</v>
      </c>
      <c r="O14" s="296">
        <f t="shared" si="3"/>
        <v>-1666.6666666666667</v>
      </c>
      <c r="P14" s="27">
        <f>SUM(D14:O14)</f>
        <v>-20000</v>
      </c>
    </row>
    <row r="15" spans="1:16" ht="15.75" thickBot="1">
      <c r="A15" s="298" t="s">
        <v>202</v>
      </c>
      <c r="B15" s="298"/>
      <c r="C15" s="298"/>
      <c r="D15" s="291">
        <f t="shared" ref="D15:P15" si="4">SUM(D12:D14)</f>
        <v>98333.333333333328</v>
      </c>
      <c r="E15" s="291">
        <f t="shared" si="4"/>
        <v>96666.666666666657</v>
      </c>
      <c r="F15" s="291">
        <f t="shared" si="4"/>
        <v>94999.999999999985</v>
      </c>
      <c r="G15" s="291">
        <f t="shared" si="4"/>
        <v>93333.333333333314</v>
      </c>
      <c r="H15" s="291">
        <f t="shared" si="4"/>
        <v>91666.666666666642</v>
      </c>
      <c r="I15" s="291">
        <f t="shared" si="4"/>
        <v>89999.999999999971</v>
      </c>
      <c r="J15" s="291">
        <f t="shared" si="4"/>
        <v>88333.333333333299</v>
      </c>
      <c r="K15" s="291">
        <f t="shared" si="4"/>
        <v>86666.666666666628</v>
      </c>
      <c r="L15" s="291">
        <f t="shared" si="4"/>
        <v>84999.999999999956</v>
      </c>
      <c r="M15" s="291">
        <f t="shared" si="4"/>
        <v>83333.333333333285</v>
      </c>
      <c r="N15" s="291">
        <f t="shared" si="4"/>
        <v>81666.666666666613</v>
      </c>
      <c r="O15" s="291">
        <f t="shared" si="4"/>
        <v>79999.999999999942</v>
      </c>
      <c r="P15" s="291">
        <f t="shared" si="4"/>
        <v>80000</v>
      </c>
    </row>
    <row r="16" spans="1:16" ht="15.75" thickTop="1">
      <c r="A16" s="298" t="s">
        <v>204</v>
      </c>
      <c r="B16" s="292"/>
      <c r="C16" s="292"/>
      <c r="D16" s="27">
        <f t="shared" ref="D16:O16" si="5">+D13+D14</f>
        <v>-1666.6666666666667</v>
      </c>
      <c r="E16" s="27">
        <f t="shared" si="5"/>
        <v>-1666.6666666666667</v>
      </c>
      <c r="F16" s="27">
        <f t="shared" si="5"/>
        <v>-1666.6666666666667</v>
      </c>
      <c r="G16" s="27">
        <f t="shared" si="5"/>
        <v>-1666.6666666666667</v>
      </c>
      <c r="H16" s="27">
        <f t="shared" si="5"/>
        <v>-1666.6666666666667</v>
      </c>
      <c r="I16" s="27">
        <f t="shared" si="5"/>
        <v>-1666.6666666666667</v>
      </c>
      <c r="J16" s="27">
        <f t="shared" si="5"/>
        <v>-1666.6666666666667</v>
      </c>
      <c r="K16" s="27">
        <f t="shared" si="5"/>
        <v>-1666.6666666666667</v>
      </c>
      <c r="L16" s="27">
        <f t="shared" si="5"/>
        <v>-1666.6666666666667</v>
      </c>
      <c r="M16" s="27">
        <f t="shared" si="5"/>
        <v>-1666.6666666666667</v>
      </c>
      <c r="N16" s="27">
        <f t="shared" si="5"/>
        <v>-1666.6666666666667</v>
      </c>
      <c r="O16" s="27">
        <f t="shared" si="5"/>
        <v>-1666.6666666666667</v>
      </c>
      <c r="P16" s="27">
        <f>SUM(D16:O16)</f>
        <v>-20000</v>
      </c>
    </row>
    <row r="17" spans="1:16">
      <c r="A17" s="27"/>
      <c r="B17" s="27"/>
      <c r="C17" s="27"/>
      <c r="D17" s="27"/>
      <c r="E17" s="27"/>
      <c r="F17" s="27"/>
      <c r="G17" s="27"/>
      <c r="H17" s="27"/>
      <c r="I17" s="27"/>
      <c r="J17" s="27"/>
      <c r="K17" s="27"/>
      <c r="L17" s="27"/>
      <c r="M17" s="27"/>
      <c r="N17" s="27"/>
      <c r="O17" s="27"/>
      <c r="P17" s="27"/>
    </row>
    <row r="18" spans="1:16">
      <c r="A18" s="27" t="s">
        <v>212</v>
      </c>
      <c r="B18" s="27"/>
      <c r="C18" s="27"/>
      <c r="D18" s="27">
        <f>+D20/'CF Y1-Monthly'!$P$58*'CF Y1-Monthly'!D58</f>
        <v>934.24657534246569</v>
      </c>
      <c r="E18" s="27">
        <f>+E20/'CF Y1-Monthly'!$P$58*'CF Y1-Monthly'!E58</f>
        <v>829.77168949771681</v>
      </c>
      <c r="F18" s="27">
        <f>+F20/'CF Y1-Monthly'!$P$58*'CF Y1-Monthly'!F58</f>
        <v>903.10502283105006</v>
      </c>
      <c r="G18" s="27">
        <f>+G20/'CF Y1-Monthly'!$P$58*'CF Y1-Monthly'!G58</f>
        <v>858.90410958904101</v>
      </c>
      <c r="H18" s="27">
        <f>+H20/'CF Y1-Monthly'!$P$58*'CF Y1-Monthly'!H58</f>
        <v>871.96347031963455</v>
      </c>
      <c r="I18" s="27">
        <f>+I20/'CF Y1-Monthly'!$P$58*'CF Y1-Monthly'!I58</f>
        <v>828.76712328767098</v>
      </c>
      <c r="J18" s="27">
        <f>+J20/'CF Y1-Monthly'!$P$58*'CF Y1-Monthly'!J58</f>
        <v>840.82191780821881</v>
      </c>
      <c r="K18" s="27">
        <f>+K20/'CF Y1-Monthly'!$P$58*'CF Y1-Monthly'!K58</f>
        <v>825.25114155251106</v>
      </c>
      <c r="L18" s="27">
        <f>+L20/'CF Y1-Monthly'!$P$58*'CF Y1-Monthly'!L58</f>
        <v>783.56164383561611</v>
      </c>
      <c r="M18" s="27">
        <f>+M20/'CF Y1-Monthly'!$P$58*'CF Y1-Monthly'!M58</f>
        <v>794.10958904109543</v>
      </c>
      <c r="N18" s="27">
        <f>+N20/'CF Y1-Monthly'!$P$58*'CF Y1-Monthly'!N58</f>
        <v>753.42465753424608</v>
      </c>
      <c r="O18" s="27">
        <f>+O20/'CF Y1-Monthly'!$P$58*'CF Y1-Monthly'!O58</f>
        <v>762.96803652967981</v>
      </c>
      <c r="P18" s="27"/>
    </row>
    <row r="19" spans="1:16">
      <c r="A19" s="292" t="s">
        <v>27</v>
      </c>
      <c r="B19" s="292"/>
      <c r="C19" s="495">
        <v>0.11</v>
      </c>
      <c r="D19" s="477">
        <f>+C19</f>
        <v>0.11</v>
      </c>
      <c r="E19" s="477">
        <f>+D19</f>
        <v>0.11</v>
      </c>
      <c r="F19" s="477">
        <f t="shared" ref="F19:O19" si="6">+E19</f>
        <v>0.11</v>
      </c>
      <c r="G19" s="477">
        <f t="shared" si="6"/>
        <v>0.11</v>
      </c>
      <c r="H19" s="477">
        <f t="shared" si="6"/>
        <v>0.11</v>
      </c>
      <c r="I19" s="477">
        <f t="shared" si="6"/>
        <v>0.11</v>
      </c>
      <c r="J19" s="477">
        <f t="shared" si="6"/>
        <v>0.11</v>
      </c>
      <c r="K19" s="477">
        <f t="shared" si="6"/>
        <v>0.11</v>
      </c>
      <c r="L19" s="477">
        <f t="shared" si="6"/>
        <v>0.11</v>
      </c>
      <c r="M19" s="477">
        <f t="shared" si="6"/>
        <v>0.11</v>
      </c>
      <c r="N19" s="477">
        <f t="shared" si="6"/>
        <v>0.11</v>
      </c>
      <c r="O19" s="477">
        <f t="shared" si="6"/>
        <v>0.11</v>
      </c>
      <c r="P19" s="27"/>
    </row>
    <row r="20" spans="1:16">
      <c r="A20" s="292" t="s">
        <v>89</v>
      </c>
      <c r="B20" s="292"/>
      <c r="C20" s="292"/>
      <c r="D20" s="27">
        <f t="shared" ref="D20:O20" si="7">+D19*D12</f>
        <v>11000</v>
      </c>
      <c r="E20" s="27">
        <f t="shared" si="7"/>
        <v>10816.666666666666</v>
      </c>
      <c r="F20" s="27">
        <f t="shared" si="7"/>
        <v>10633.333333333332</v>
      </c>
      <c r="G20" s="27">
        <f t="shared" si="7"/>
        <v>10449.999999999998</v>
      </c>
      <c r="H20" s="27">
        <f t="shared" si="7"/>
        <v>10266.666666666664</v>
      </c>
      <c r="I20" s="27">
        <f t="shared" si="7"/>
        <v>10083.33333333333</v>
      </c>
      <c r="J20" s="27">
        <f t="shared" si="7"/>
        <v>9899.9999999999964</v>
      </c>
      <c r="K20" s="27">
        <f t="shared" si="7"/>
        <v>9716.6666666666624</v>
      </c>
      <c r="L20" s="27">
        <f t="shared" si="7"/>
        <v>9533.3333333333285</v>
      </c>
      <c r="M20" s="27">
        <f t="shared" si="7"/>
        <v>9349.9999999999945</v>
      </c>
      <c r="N20" s="27">
        <f t="shared" si="7"/>
        <v>9166.6666666666606</v>
      </c>
      <c r="O20" s="27">
        <f t="shared" si="7"/>
        <v>8983.3333333333267</v>
      </c>
      <c r="P20" s="27"/>
    </row>
    <row r="21" spans="1:16">
      <c r="A21" s="292"/>
      <c r="B21" s="292"/>
      <c r="C21" s="292"/>
      <c r="D21" s="27"/>
      <c r="E21" s="27"/>
      <c r="F21" s="27"/>
      <c r="G21" s="27"/>
      <c r="H21" s="27"/>
      <c r="I21" s="27"/>
      <c r="J21" s="27"/>
      <c r="K21" s="27"/>
      <c r="L21" s="27"/>
      <c r="M21" s="27"/>
      <c r="N21" s="27"/>
      <c r="O21" s="27"/>
      <c r="P21" s="27"/>
    </row>
    <row r="22" spans="1:16" ht="15.75" thickBot="1">
      <c r="A22" s="331" t="s">
        <v>600</v>
      </c>
      <c r="B22" s="292" t="s">
        <v>601</v>
      </c>
      <c r="C22" s="36">
        <v>10</v>
      </c>
      <c r="D22" s="27"/>
      <c r="E22" s="27"/>
      <c r="F22" s="27"/>
      <c r="G22" s="27"/>
      <c r="H22" s="27"/>
      <c r="I22" s="27"/>
      <c r="J22" s="27"/>
      <c r="K22" s="27"/>
      <c r="L22" s="27"/>
      <c r="M22" s="27"/>
      <c r="N22" s="27"/>
      <c r="O22" s="27"/>
      <c r="P22" s="27"/>
    </row>
    <row r="23" spans="1:16" ht="16.5" thickTop="1" thickBot="1">
      <c r="A23" s="27" t="s">
        <v>203</v>
      </c>
      <c r="B23" s="27"/>
      <c r="C23" s="27"/>
      <c r="D23" s="498">
        <v>100000</v>
      </c>
      <c r="E23" s="296">
        <f t="shared" ref="E23:O23" si="8">+D26</f>
        <v>99166.666666666672</v>
      </c>
      <c r="F23" s="296">
        <f t="shared" si="8"/>
        <v>98333.333333333343</v>
      </c>
      <c r="G23" s="296">
        <f t="shared" si="8"/>
        <v>97500.000000000015</v>
      </c>
      <c r="H23" s="296">
        <f t="shared" si="8"/>
        <v>96666.666666666686</v>
      </c>
      <c r="I23" s="296">
        <f t="shared" si="8"/>
        <v>95833.333333333358</v>
      </c>
      <c r="J23" s="296">
        <f t="shared" si="8"/>
        <v>95000.000000000029</v>
      </c>
      <c r="K23" s="296">
        <f t="shared" si="8"/>
        <v>94166.666666666701</v>
      </c>
      <c r="L23" s="296">
        <f t="shared" si="8"/>
        <v>93333.333333333372</v>
      </c>
      <c r="M23" s="296">
        <f t="shared" si="8"/>
        <v>92500.000000000044</v>
      </c>
      <c r="N23" s="296">
        <f t="shared" si="8"/>
        <v>91666.666666666715</v>
      </c>
      <c r="O23" s="296">
        <f t="shared" si="8"/>
        <v>90833.333333333387</v>
      </c>
      <c r="P23" s="27">
        <f>+D23</f>
        <v>100000</v>
      </c>
    </row>
    <row r="24" spans="1:16" ht="15.75" thickTop="1">
      <c r="A24" s="27" t="s">
        <v>209</v>
      </c>
      <c r="B24" s="27"/>
      <c r="C24" s="27"/>
      <c r="D24" s="36">
        <v>0</v>
      </c>
      <c r="E24" s="36">
        <v>0</v>
      </c>
      <c r="F24" s="36">
        <v>0</v>
      </c>
      <c r="G24" s="36">
        <v>0</v>
      </c>
      <c r="H24" s="36">
        <v>0</v>
      </c>
      <c r="I24" s="36">
        <v>0</v>
      </c>
      <c r="J24" s="36">
        <v>0</v>
      </c>
      <c r="K24" s="36">
        <v>0</v>
      </c>
      <c r="L24" s="36">
        <v>0</v>
      </c>
      <c r="M24" s="36">
        <v>0</v>
      </c>
      <c r="N24" s="36">
        <v>0</v>
      </c>
      <c r="O24" s="36">
        <v>0</v>
      </c>
      <c r="P24" s="27">
        <f>SUM(D24:O24)</f>
        <v>0</v>
      </c>
    </row>
    <row r="25" spans="1:16">
      <c r="A25" s="27" t="s">
        <v>210</v>
      </c>
      <c r="B25" s="27"/>
      <c r="C25" s="27"/>
      <c r="D25" s="29">
        <f>-(D23/C22)/12</f>
        <v>-833.33333333333337</v>
      </c>
      <c r="E25" s="296">
        <f>+D25</f>
        <v>-833.33333333333337</v>
      </c>
      <c r="F25" s="296">
        <f t="shared" ref="F25:O25" si="9">+E25</f>
        <v>-833.33333333333337</v>
      </c>
      <c r="G25" s="296">
        <f t="shared" si="9"/>
        <v>-833.33333333333337</v>
      </c>
      <c r="H25" s="296">
        <f t="shared" si="9"/>
        <v>-833.33333333333337</v>
      </c>
      <c r="I25" s="296">
        <f t="shared" si="9"/>
        <v>-833.33333333333337</v>
      </c>
      <c r="J25" s="296">
        <f t="shared" si="9"/>
        <v>-833.33333333333337</v>
      </c>
      <c r="K25" s="296">
        <f t="shared" si="9"/>
        <v>-833.33333333333337</v>
      </c>
      <c r="L25" s="296">
        <f t="shared" si="9"/>
        <v>-833.33333333333337</v>
      </c>
      <c r="M25" s="296">
        <f t="shared" si="9"/>
        <v>-833.33333333333337</v>
      </c>
      <c r="N25" s="296">
        <f t="shared" si="9"/>
        <v>-833.33333333333337</v>
      </c>
      <c r="O25" s="296">
        <f t="shared" si="9"/>
        <v>-833.33333333333337</v>
      </c>
      <c r="P25" s="27">
        <f>SUM(D25:O25)</f>
        <v>-10000</v>
      </c>
    </row>
    <row r="26" spans="1:16" ht="15.75" thickBot="1">
      <c r="A26" s="298" t="s">
        <v>202</v>
      </c>
      <c r="B26" s="298"/>
      <c r="C26" s="298"/>
      <c r="D26" s="291">
        <f t="shared" ref="D26:P26" si="10">SUM(D23:D25)</f>
        <v>99166.666666666672</v>
      </c>
      <c r="E26" s="291">
        <f t="shared" si="10"/>
        <v>98333.333333333343</v>
      </c>
      <c r="F26" s="291">
        <f t="shared" si="10"/>
        <v>97500.000000000015</v>
      </c>
      <c r="G26" s="291">
        <f t="shared" si="10"/>
        <v>96666.666666666686</v>
      </c>
      <c r="H26" s="291">
        <f t="shared" si="10"/>
        <v>95833.333333333358</v>
      </c>
      <c r="I26" s="291">
        <f t="shared" si="10"/>
        <v>95000.000000000029</v>
      </c>
      <c r="J26" s="291">
        <f t="shared" si="10"/>
        <v>94166.666666666701</v>
      </c>
      <c r="K26" s="291">
        <f t="shared" si="10"/>
        <v>93333.333333333372</v>
      </c>
      <c r="L26" s="291">
        <f t="shared" si="10"/>
        <v>92500.000000000044</v>
      </c>
      <c r="M26" s="291">
        <f t="shared" si="10"/>
        <v>91666.666666666715</v>
      </c>
      <c r="N26" s="291">
        <f t="shared" si="10"/>
        <v>90833.333333333387</v>
      </c>
      <c r="O26" s="291">
        <f t="shared" si="10"/>
        <v>90000.000000000058</v>
      </c>
      <c r="P26" s="291">
        <f t="shared" si="10"/>
        <v>90000</v>
      </c>
    </row>
    <row r="27" spans="1:16" ht="15.75" thickTop="1">
      <c r="A27" s="298" t="s">
        <v>204</v>
      </c>
      <c r="B27" s="292"/>
      <c r="C27" s="292"/>
      <c r="D27" s="27">
        <f t="shared" ref="D27:O27" si="11">+D24+D25</f>
        <v>-833.33333333333337</v>
      </c>
      <c r="E27" s="27">
        <f t="shared" si="11"/>
        <v>-833.33333333333337</v>
      </c>
      <c r="F27" s="27">
        <f t="shared" si="11"/>
        <v>-833.33333333333337</v>
      </c>
      <c r="G27" s="27">
        <f t="shared" si="11"/>
        <v>-833.33333333333337</v>
      </c>
      <c r="H27" s="27">
        <f t="shared" si="11"/>
        <v>-833.33333333333337</v>
      </c>
      <c r="I27" s="27">
        <f t="shared" si="11"/>
        <v>-833.33333333333337</v>
      </c>
      <c r="J27" s="27">
        <f t="shared" si="11"/>
        <v>-833.33333333333337</v>
      </c>
      <c r="K27" s="27">
        <f t="shared" si="11"/>
        <v>-833.33333333333337</v>
      </c>
      <c r="L27" s="27">
        <f t="shared" si="11"/>
        <v>-833.33333333333337</v>
      </c>
      <c r="M27" s="27">
        <f t="shared" si="11"/>
        <v>-833.33333333333337</v>
      </c>
      <c r="N27" s="27">
        <f t="shared" si="11"/>
        <v>-833.33333333333337</v>
      </c>
      <c r="O27" s="27">
        <f t="shared" si="11"/>
        <v>-833.33333333333337</v>
      </c>
      <c r="P27" s="27">
        <f>SUM(D27:O27)</f>
        <v>-10000</v>
      </c>
    </row>
    <row r="28" spans="1:16">
      <c r="A28" s="27"/>
      <c r="B28" s="27"/>
      <c r="C28" s="27"/>
      <c r="D28" s="27"/>
      <c r="E28" s="27"/>
      <c r="F28" s="27"/>
      <c r="G28" s="27"/>
      <c r="H28" s="27"/>
      <c r="I28" s="27"/>
      <c r="J28" s="27"/>
      <c r="K28" s="27"/>
      <c r="L28" s="27"/>
      <c r="M28" s="27"/>
      <c r="N28" s="27"/>
      <c r="O28" s="27"/>
      <c r="P28" s="27"/>
    </row>
    <row r="29" spans="1:16">
      <c r="A29" s="27" t="s">
        <v>212</v>
      </c>
      <c r="B29" s="27"/>
      <c r="C29" s="27"/>
      <c r="D29" s="27">
        <f>+D31/'CF Y1-Monthly'!$P$58*'CF Y1-Monthly'!D69</f>
        <v>0</v>
      </c>
      <c r="E29" s="27">
        <f>+E31/'CF Y1-Monthly'!$P$58*'CF Y1-Monthly'!E69</f>
        <v>0</v>
      </c>
      <c r="F29" s="27">
        <f>+F31/'CF Y1-Monthly'!$P$58*'CF Y1-Monthly'!F69</f>
        <v>0</v>
      </c>
      <c r="G29" s="27">
        <f>+G31/'CF Y1-Monthly'!$P$58*'CF Y1-Monthly'!G69</f>
        <v>0</v>
      </c>
      <c r="H29" s="27">
        <f>+H31/'CF Y1-Monthly'!$P$58*'CF Y1-Monthly'!H69</f>
        <v>0</v>
      </c>
      <c r="I29" s="27">
        <f>+I31/'CF Y1-Monthly'!$P$58*'CF Y1-Monthly'!I69</f>
        <v>0</v>
      </c>
      <c r="J29" s="27">
        <f>+J31/'CF Y1-Monthly'!$P$58*'CF Y1-Monthly'!J69</f>
        <v>0</v>
      </c>
      <c r="K29" s="27">
        <f>+K31/'CF Y1-Monthly'!$P$58*'CF Y1-Monthly'!K69</f>
        <v>0</v>
      </c>
      <c r="L29" s="27">
        <f>+L31/'CF Y1-Monthly'!$P$58*'CF Y1-Monthly'!L69</f>
        <v>0</v>
      </c>
      <c r="M29" s="27">
        <f>+M31/'CF Y1-Monthly'!$P$58*'CF Y1-Monthly'!M69</f>
        <v>0</v>
      </c>
      <c r="N29" s="27">
        <f>+N31/'CF Y1-Monthly'!$P$58*'CF Y1-Monthly'!N69</f>
        <v>0</v>
      </c>
      <c r="O29" s="27">
        <f>+O31/'CF Y1-Monthly'!$P$58*'CF Y1-Monthly'!O69</f>
        <v>0</v>
      </c>
      <c r="P29" s="27"/>
    </row>
    <row r="30" spans="1:16">
      <c r="A30" s="292" t="s">
        <v>27</v>
      </c>
      <c r="B30" s="292"/>
      <c r="C30" s="495">
        <v>7.0000000000000007E-2</v>
      </c>
      <c r="D30" s="477">
        <f>+C30</f>
        <v>7.0000000000000007E-2</v>
      </c>
      <c r="E30" s="477">
        <f t="shared" ref="E30:O30" si="12">+D30</f>
        <v>7.0000000000000007E-2</v>
      </c>
      <c r="F30" s="477">
        <f t="shared" si="12"/>
        <v>7.0000000000000007E-2</v>
      </c>
      <c r="G30" s="477">
        <f t="shared" si="12"/>
        <v>7.0000000000000007E-2</v>
      </c>
      <c r="H30" s="477">
        <f t="shared" si="12"/>
        <v>7.0000000000000007E-2</v>
      </c>
      <c r="I30" s="477">
        <f t="shared" si="12"/>
        <v>7.0000000000000007E-2</v>
      </c>
      <c r="J30" s="477">
        <f t="shared" si="12"/>
        <v>7.0000000000000007E-2</v>
      </c>
      <c r="K30" s="477">
        <f t="shared" si="12"/>
        <v>7.0000000000000007E-2</v>
      </c>
      <c r="L30" s="477">
        <f t="shared" si="12"/>
        <v>7.0000000000000007E-2</v>
      </c>
      <c r="M30" s="477">
        <f t="shared" si="12"/>
        <v>7.0000000000000007E-2</v>
      </c>
      <c r="N30" s="477">
        <f t="shared" si="12"/>
        <v>7.0000000000000007E-2</v>
      </c>
      <c r="O30" s="477">
        <f t="shared" si="12"/>
        <v>7.0000000000000007E-2</v>
      </c>
      <c r="P30" s="27"/>
    </row>
    <row r="31" spans="1:16">
      <c r="A31" s="292" t="s">
        <v>89</v>
      </c>
      <c r="B31" s="292"/>
      <c r="C31" s="292"/>
      <c r="D31" s="27">
        <f t="shared" ref="D31:O31" si="13">+D30*D23</f>
        <v>7000.0000000000009</v>
      </c>
      <c r="E31" s="27">
        <f t="shared" si="13"/>
        <v>6941.6666666666679</v>
      </c>
      <c r="F31" s="27">
        <f t="shared" si="13"/>
        <v>6883.3333333333348</v>
      </c>
      <c r="G31" s="27">
        <f t="shared" si="13"/>
        <v>6825.0000000000018</v>
      </c>
      <c r="H31" s="27">
        <f t="shared" si="13"/>
        <v>6766.6666666666688</v>
      </c>
      <c r="I31" s="27">
        <f t="shared" si="13"/>
        <v>6708.3333333333358</v>
      </c>
      <c r="J31" s="27">
        <f t="shared" si="13"/>
        <v>6650.0000000000027</v>
      </c>
      <c r="K31" s="27">
        <f t="shared" si="13"/>
        <v>6591.6666666666697</v>
      </c>
      <c r="L31" s="27">
        <f t="shared" si="13"/>
        <v>6533.3333333333367</v>
      </c>
      <c r="M31" s="27">
        <f t="shared" si="13"/>
        <v>6475.0000000000036</v>
      </c>
      <c r="N31" s="27">
        <f t="shared" si="13"/>
        <v>6416.6666666666706</v>
      </c>
      <c r="O31" s="27">
        <f t="shared" si="13"/>
        <v>6358.3333333333376</v>
      </c>
      <c r="P31" s="27"/>
    </row>
    <row r="33" spans="1:16" ht="15.75" thickBot="1">
      <c r="A33" s="331" t="s">
        <v>229</v>
      </c>
      <c r="B33" s="290"/>
      <c r="C33" s="290"/>
      <c r="D33" s="27"/>
      <c r="E33" s="27"/>
      <c r="F33" s="27"/>
      <c r="G33" s="27"/>
      <c r="H33" s="27"/>
      <c r="I33" s="27"/>
      <c r="J33" s="27"/>
      <c r="K33" s="27"/>
      <c r="L33" s="27"/>
      <c r="M33" s="27"/>
      <c r="N33" s="27"/>
      <c r="O33" s="27"/>
      <c r="P33" s="27"/>
    </row>
    <row r="34" spans="1:16" ht="16.5" thickTop="1" thickBot="1">
      <c r="A34" s="27" t="s">
        <v>203</v>
      </c>
      <c r="B34" s="27"/>
      <c r="C34" s="27"/>
      <c r="D34" s="498">
        <v>0</v>
      </c>
      <c r="E34" s="296">
        <f t="shared" ref="E34:O34" si="14">+D37</f>
        <v>-1E-4</v>
      </c>
      <c r="F34" s="296">
        <f t="shared" si="14"/>
        <v>-2.0000000000000001E-4</v>
      </c>
      <c r="G34" s="296">
        <f t="shared" si="14"/>
        <v>-3.0000000000000003E-4</v>
      </c>
      <c r="H34" s="296">
        <f t="shared" si="14"/>
        <v>-4.0000000000000002E-4</v>
      </c>
      <c r="I34" s="296">
        <f t="shared" si="14"/>
        <v>-5.0000000000000001E-4</v>
      </c>
      <c r="J34" s="296">
        <f t="shared" si="14"/>
        <v>-6.0000000000000006E-4</v>
      </c>
      <c r="K34" s="296">
        <f t="shared" si="14"/>
        <v>-7.000000000000001E-4</v>
      </c>
      <c r="L34" s="296">
        <f t="shared" si="14"/>
        <v>-8.0000000000000015E-4</v>
      </c>
      <c r="M34" s="296">
        <f t="shared" si="14"/>
        <v>-9.0000000000000019E-4</v>
      </c>
      <c r="N34" s="296">
        <f t="shared" si="14"/>
        <v>-1.0000000000000002E-3</v>
      </c>
      <c r="O34" s="296">
        <f t="shared" si="14"/>
        <v>-1.1000000000000003E-3</v>
      </c>
      <c r="P34" s="27">
        <f>+D34</f>
        <v>0</v>
      </c>
    </row>
    <row r="35" spans="1:16" ht="15.75" thickTop="1">
      <c r="A35" s="27" t="s">
        <v>209</v>
      </c>
      <c r="B35" s="27"/>
      <c r="C35" s="27"/>
      <c r="D35" s="36">
        <v>0</v>
      </c>
      <c r="E35" s="36">
        <v>0</v>
      </c>
      <c r="F35" s="36">
        <v>0</v>
      </c>
      <c r="G35" s="36">
        <v>0</v>
      </c>
      <c r="H35" s="36">
        <v>0</v>
      </c>
      <c r="I35" s="36">
        <v>0</v>
      </c>
      <c r="J35" s="36">
        <v>0</v>
      </c>
      <c r="K35" s="36">
        <v>0</v>
      </c>
      <c r="L35" s="36">
        <v>0</v>
      </c>
      <c r="M35" s="36">
        <v>0</v>
      </c>
      <c r="N35" s="36">
        <v>0</v>
      </c>
      <c r="O35" s="36">
        <v>0</v>
      </c>
      <c r="P35" s="27">
        <f>SUM(D35:O35)</f>
        <v>0</v>
      </c>
    </row>
    <row r="36" spans="1:16">
      <c r="A36" s="27" t="s">
        <v>210</v>
      </c>
      <c r="B36" s="27"/>
      <c r="C36" s="27"/>
      <c r="D36" s="36">
        <v>-1E-4</v>
      </c>
      <c r="E36" s="36">
        <v>-1E-4</v>
      </c>
      <c r="F36" s="36">
        <v>-1E-4</v>
      </c>
      <c r="G36" s="36">
        <v>-1E-4</v>
      </c>
      <c r="H36" s="36">
        <v>-1E-4</v>
      </c>
      <c r="I36" s="36">
        <v>-1E-4</v>
      </c>
      <c r="J36" s="36">
        <v>-1E-4</v>
      </c>
      <c r="K36" s="36">
        <v>-1E-4</v>
      </c>
      <c r="L36" s="36">
        <v>-1E-4</v>
      </c>
      <c r="M36" s="36">
        <v>-1E-4</v>
      </c>
      <c r="N36" s="36">
        <v>-1E-4</v>
      </c>
      <c r="O36" s="36">
        <v>-1E-4</v>
      </c>
      <c r="P36" s="27">
        <f>SUM(D36:O36)</f>
        <v>-1.2000000000000003E-3</v>
      </c>
    </row>
    <row r="37" spans="1:16" ht="15.75" thickBot="1">
      <c r="A37" s="298" t="s">
        <v>202</v>
      </c>
      <c r="B37" s="298"/>
      <c r="C37" s="298"/>
      <c r="D37" s="291">
        <f t="shared" ref="D37:P37" si="15">SUM(D34:D36)</f>
        <v>-1E-4</v>
      </c>
      <c r="E37" s="291">
        <f t="shared" si="15"/>
        <v>-2.0000000000000001E-4</v>
      </c>
      <c r="F37" s="291">
        <f t="shared" si="15"/>
        <v>-3.0000000000000003E-4</v>
      </c>
      <c r="G37" s="291">
        <f t="shared" si="15"/>
        <v>-4.0000000000000002E-4</v>
      </c>
      <c r="H37" s="291">
        <f t="shared" si="15"/>
        <v>-5.0000000000000001E-4</v>
      </c>
      <c r="I37" s="291">
        <f t="shared" si="15"/>
        <v>-6.0000000000000006E-4</v>
      </c>
      <c r="J37" s="291">
        <f t="shared" si="15"/>
        <v>-7.000000000000001E-4</v>
      </c>
      <c r="K37" s="291">
        <f t="shared" si="15"/>
        <v>-8.0000000000000015E-4</v>
      </c>
      <c r="L37" s="291">
        <f t="shared" si="15"/>
        <v>-9.0000000000000019E-4</v>
      </c>
      <c r="M37" s="291">
        <f t="shared" si="15"/>
        <v>-1.0000000000000002E-3</v>
      </c>
      <c r="N37" s="291">
        <f t="shared" si="15"/>
        <v>-1.1000000000000003E-3</v>
      </c>
      <c r="O37" s="291">
        <f t="shared" si="15"/>
        <v>-1.2000000000000003E-3</v>
      </c>
      <c r="P37" s="291">
        <f t="shared" si="15"/>
        <v>-1.2000000000000003E-3</v>
      </c>
    </row>
    <row r="38" spans="1:16" ht="15.75" thickTop="1">
      <c r="A38" s="298" t="s">
        <v>204</v>
      </c>
      <c r="B38" s="292"/>
      <c r="C38" s="292"/>
      <c r="D38" s="27">
        <f t="shared" ref="D38:O38" si="16">+D35+D36</f>
        <v>-1E-4</v>
      </c>
      <c r="E38" s="27">
        <f t="shared" si="16"/>
        <v>-1E-4</v>
      </c>
      <c r="F38" s="27">
        <f t="shared" si="16"/>
        <v>-1E-4</v>
      </c>
      <c r="G38" s="27">
        <f t="shared" si="16"/>
        <v>-1E-4</v>
      </c>
      <c r="H38" s="27">
        <f t="shared" si="16"/>
        <v>-1E-4</v>
      </c>
      <c r="I38" s="27">
        <f t="shared" si="16"/>
        <v>-1E-4</v>
      </c>
      <c r="J38" s="27">
        <f t="shared" si="16"/>
        <v>-1E-4</v>
      </c>
      <c r="K38" s="27">
        <f t="shared" si="16"/>
        <v>-1E-4</v>
      </c>
      <c r="L38" s="27">
        <f t="shared" si="16"/>
        <v>-1E-4</v>
      </c>
      <c r="M38" s="27">
        <f t="shared" si="16"/>
        <v>-1E-4</v>
      </c>
      <c r="N38" s="27">
        <f t="shared" si="16"/>
        <v>-1E-4</v>
      </c>
      <c r="O38" s="27">
        <f t="shared" si="16"/>
        <v>-1E-4</v>
      </c>
      <c r="P38" s="27">
        <f>SUM(D38:O38)</f>
        <v>-1.2000000000000003E-3</v>
      </c>
    </row>
    <row r="39" spans="1:16">
      <c r="A39" s="27"/>
      <c r="B39" s="27"/>
      <c r="C39" s="27"/>
      <c r="D39" s="27"/>
      <c r="E39" s="27"/>
      <c r="F39" s="27"/>
      <c r="G39" s="27"/>
      <c r="H39" s="27"/>
      <c r="I39" s="27"/>
      <c r="J39" s="27"/>
      <c r="K39" s="27"/>
      <c r="L39" s="27"/>
      <c r="M39" s="27"/>
      <c r="N39" s="27"/>
      <c r="O39" s="27"/>
      <c r="P39" s="27"/>
    </row>
    <row r="40" spans="1:16">
      <c r="A40" s="27" t="s">
        <v>212</v>
      </c>
      <c r="B40" s="27"/>
      <c r="C40" s="27"/>
      <c r="D40" s="27">
        <f>+D42/'CF Y1-Monthly'!$P$58*'CF Y1-Monthly'!D80</f>
        <v>0</v>
      </c>
      <c r="E40" s="27">
        <f>+E42/'CF Y1-Monthly'!$P$58*'CF Y1-Monthly'!E80</f>
        <v>0</v>
      </c>
      <c r="F40" s="27">
        <f>+F42/'CF Y1-Monthly'!$P$58*'CF Y1-Monthly'!F80</f>
        <v>0</v>
      </c>
      <c r="G40" s="27">
        <f>+G42/'CF Y1-Monthly'!$P$58*'CF Y1-Monthly'!G80</f>
        <v>0</v>
      </c>
      <c r="H40" s="27">
        <f>+H42/'CF Y1-Monthly'!$P$58*'CF Y1-Monthly'!H80</f>
        <v>0</v>
      </c>
      <c r="I40" s="27">
        <f>+I42/'CF Y1-Monthly'!$P$58*'CF Y1-Monthly'!I80</f>
        <v>0</v>
      </c>
      <c r="J40" s="27">
        <f>+J42/'CF Y1-Monthly'!$P$58*'CF Y1-Monthly'!J80</f>
        <v>0</v>
      </c>
      <c r="K40" s="27">
        <f>+K42/'CF Y1-Monthly'!$P$58*'CF Y1-Monthly'!K80</f>
        <v>0</v>
      </c>
      <c r="L40" s="27">
        <f>+L42/'CF Y1-Monthly'!$P$58*'CF Y1-Monthly'!L80</f>
        <v>0</v>
      </c>
      <c r="M40" s="27">
        <f>+M42/'CF Y1-Monthly'!$P$58*'CF Y1-Monthly'!M80</f>
        <v>0</v>
      </c>
      <c r="N40" s="27">
        <f>+N42/'CF Y1-Monthly'!$P$58*'CF Y1-Monthly'!N80</f>
        <v>0</v>
      </c>
      <c r="O40" s="27">
        <f>+O42/'CF Y1-Monthly'!$P$58*'CF Y1-Monthly'!O80</f>
        <v>0</v>
      </c>
      <c r="P40" s="27"/>
    </row>
    <row r="41" spans="1:16">
      <c r="A41" s="292" t="s">
        <v>27</v>
      </c>
      <c r="B41" s="292"/>
      <c r="C41" s="495">
        <v>0</v>
      </c>
      <c r="D41" s="477">
        <f>+C41</f>
        <v>0</v>
      </c>
      <c r="E41" s="477">
        <f t="shared" ref="E41:O41" si="17">+D41</f>
        <v>0</v>
      </c>
      <c r="F41" s="477">
        <f t="shared" si="17"/>
        <v>0</v>
      </c>
      <c r="G41" s="477">
        <f t="shared" si="17"/>
        <v>0</v>
      </c>
      <c r="H41" s="477">
        <f t="shared" si="17"/>
        <v>0</v>
      </c>
      <c r="I41" s="477">
        <f t="shared" si="17"/>
        <v>0</v>
      </c>
      <c r="J41" s="477">
        <f t="shared" si="17"/>
        <v>0</v>
      </c>
      <c r="K41" s="477">
        <f t="shared" si="17"/>
        <v>0</v>
      </c>
      <c r="L41" s="477">
        <f t="shared" si="17"/>
        <v>0</v>
      </c>
      <c r="M41" s="477">
        <f t="shared" si="17"/>
        <v>0</v>
      </c>
      <c r="N41" s="477">
        <f t="shared" si="17"/>
        <v>0</v>
      </c>
      <c r="O41" s="477">
        <f t="shared" si="17"/>
        <v>0</v>
      </c>
      <c r="P41" s="27"/>
    </row>
    <row r="42" spans="1:16">
      <c r="A42" s="292" t="s">
        <v>89</v>
      </c>
      <c r="B42" s="292"/>
      <c r="C42" s="292"/>
      <c r="D42" s="27">
        <f t="shared" ref="D42:O42" si="18">+D41*D34</f>
        <v>0</v>
      </c>
      <c r="E42" s="27">
        <f t="shared" si="18"/>
        <v>0</v>
      </c>
      <c r="F42" s="27">
        <f t="shared" si="18"/>
        <v>0</v>
      </c>
      <c r="G42" s="27">
        <f t="shared" si="18"/>
        <v>0</v>
      </c>
      <c r="H42" s="27">
        <f t="shared" si="18"/>
        <v>0</v>
      </c>
      <c r="I42" s="27">
        <f t="shared" si="18"/>
        <v>0</v>
      </c>
      <c r="J42" s="27">
        <f t="shared" si="18"/>
        <v>0</v>
      </c>
      <c r="K42" s="27">
        <f t="shared" si="18"/>
        <v>0</v>
      </c>
      <c r="L42" s="27">
        <f t="shared" si="18"/>
        <v>0</v>
      </c>
      <c r="M42" s="27">
        <f t="shared" si="18"/>
        <v>0</v>
      </c>
      <c r="N42" s="27">
        <f t="shared" si="18"/>
        <v>0</v>
      </c>
      <c r="O42" s="27">
        <f t="shared" si="18"/>
        <v>0</v>
      </c>
      <c r="P42" s="27"/>
    </row>
  </sheetData>
  <mergeCells count="1">
    <mergeCell ref="A1:K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0D815-4A1E-456B-BDD2-B05C36817856}">
  <sheetPr>
    <tabColor rgb="FF00B0F0"/>
  </sheetPr>
  <dimension ref="A1:P42"/>
  <sheetViews>
    <sheetView workbookViewId="0">
      <selection activeCell="J46" sqref="J46"/>
    </sheetView>
  </sheetViews>
  <sheetFormatPr defaultRowHeight="15"/>
  <sheetData>
    <row r="1" spans="1:16" ht="18.75">
      <c r="A1" s="591" t="str">
        <f>+Plan!A1</f>
        <v>Jake's Family Sports Bar &amp; Grill</v>
      </c>
      <c r="B1" s="591"/>
      <c r="C1" s="591"/>
      <c r="D1" s="591"/>
      <c r="E1" s="591"/>
      <c r="F1" s="591"/>
      <c r="G1" s="591"/>
      <c r="H1" s="591"/>
      <c r="I1" s="591"/>
      <c r="J1" s="591"/>
      <c r="K1" s="591"/>
    </row>
    <row r="2" spans="1:16" ht="26.25">
      <c r="A2" s="303" t="s">
        <v>201</v>
      </c>
      <c r="D2" s="332" t="s">
        <v>227</v>
      </c>
      <c r="F2" s="327"/>
    </row>
    <row r="3" spans="1:16" ht="15.75" thickBot="1"/>
    <row r="4" spans="1:16">
      <c r="D4" s="309" t="s">
        <v>22</v>
      </c>
      <c r="E4" s="310" t="s">
        <v>23</v>
      </c>
      <c r="F4" s="309" t="s">
        <v>24</v>
      </c>
      <c r="G4" s="309" t="s">
        <v>25</v>
      </c>
      <c r="H4" s="310" t="s">
        <v>14</v>
      </c>
      <c r="I4" s="309" t="s">
        <v>15</v>
      </c>
      <c r="J4" s="310" t="s">
        <v>16</v>
      </c>
      <c r="K4" s="309" t="s">
        <v>17</v>
      </c>
      <c r="L4" s="310" t="s">
        <v>18</v>
      </c>
      <c r="M4" s="309" t="s">
        <v>19</v>
      </c>
      <c r="N4" s="309" t="s">
        <v>20</v>
      </c>
      <c r="O4" s="309" t="s">
        <v>21</v>
      </c>
      <c r="P4" s="311"/>
    </row>
    <row r="5" spans="1:16" ht="16.5" thickBot="1">
      <c r="D5" s="313">
        <v>1</v>
      </c>
      <c r="E5" s="314">
        <v>2</v>
      </c>
      <c r="F5" s="313">
        <v>3</v>
      </c>
      <c r="G5" s="313">
        <v>4</v>
      </c>
      <c r="H5" s="314">
        <v>5</v>
      </c>
      <c r="I5" s="313">
        <v>6</v>
      </c>
      <c r="J5" s="314">
        <v>7</v>
      </c>
      <c r="K5" s="313">
        <v>8</v>
      </c>
      <c r="L5" s="314">
        <v>9</v>
      </c>
      <c r="M5" s="313">
        <v>10</v>
      </c>
      <c r="N5" s="313">
        <v>11</v>
      </c>
      <c r="O5" s="313">
        <v>12</v>
      </c>
      <c r="P5" s="315" t="s">
        <v>8</v>
      </c>
    </row>
    <row r="6" spans="1:16">
      <c r="A6" s="282" t="s">
        <v>228</v>
      </c>
    </row>
    <row r="7" spans="1:16">
      <c r="A7" t="s">
        <v>204</v>
      </c>
      <c r="D7" s="14">
        <f>+D16+D27+D38</f>
        <v>-2500.0001000000002</v>
      </c>
      <c r="E7" s="14">
        <f t="shared" ref="E7:O7" si="0">+E16+E27+E38</f>
        <v>-2500.0001000000002</v>
      </c>
      <c r="F7" s="14">
        <f t="shared" si="0"/>
        <v>-2500.0001000000002</v>
      </c>
      <c r="G7" s="14">
        <f t="shared" si="0"/>
        <v>-2500.0001000000002</v>
      </c>
      <c r="H7" s="14">
        <f t="shared" si="0"/>
        <v>-2500.0001000000002</v>
      </c>
      <c r="I7" s="14">
        <f t="shared" si="0"/>
        <v>-2500.0001000000002</v>
      </c>
      <c r="J7" s="14">
        <f t="shared" si="0"/>
        <v>-2500.0001000000002</v>
      </c>
      <c r="K7" s="14">
        <f t="shared" si="0"/>
        <v>-2500.0001000000002</v>
      </c>
      <c r="L7" s="14">
        <f t="shared" si="0"/>
        <v>-2500.0001000000002</v>
      </c>
      <c r="M7" s="14">
        <f t="shared" si="0"/>
        <v>-2500.0001000000002</v>
      </c>
      <c r="N7" s="14">
        <f t="shared" si="0"/>
        <v>-2500.0001000000002</v>
      </c>
      <c r="O7" s="14">
        <f t="shared" si="0"/>
        <v>-2500.0001000000002</v>
      </c>
      <c r="P7" s="14">
        <f>SUM(D7:O7)</f>
        <v>-30000.00120000001</v>
      </c>
    </row>
    <row r="8" spans="1:16">
      <c r="A8" t="s">
        <v>212</v>
      </c>
      <c r="D8" s="14">
        <f>+D18+D29+D40</f>
        <v>747.39726027397217</v>
      </c>
      <c r="E8" s="14">
        <f t="shared" ref="E8:O8" si="1">+E18+E29+E40</f>
        <v>661.00456621004525</v>
      </c>
      <c r="F8" s="14">
        <f t="shared" si="1"/>
        <v>716.25570776255654</v>
      </c>
      <c r="G8" s="14">
        <f t="shared" si="1"/>
        <v>678.08219178082129</v>
      </c>
      <c r="H8" s="14">
        <f t="shared" si="1"/>
        <v>685.1141552511408</v>
      </c>
      <c r="I8" s="14">
        <f t="shared" si="1"/>
        <v>647.94520547945126</v>
      </c>
      <c r="J8" s="14">
        <f t="shared" si="1"/>
        <v>653.97260273972518</v>
      </c>
      <c r="K8" s="14">
        <f t="shared" si="1"/>
        <v>638.40182648401742</v>
      </c>
      <c r="L8" s="14">
        <f t="shared" si="1"/>
        <v>602.73972602739639</v>
      </c>
      <c r="M8" s="14">
        <f t="shared" si="1"/>
        <v>607.26027397260191</v>
      </c>
      <c r="N8" s="14">
        <f t="shared" si="1"/>
        <v>572.60273972602658</v>
      </c>
      <c r="O8" s="14">
        <f t="shared" si="1"/>
        <v>576.1187214611864</v>
      </c>
      <c r="P8" s="14">
        <f>SUM(D8:O8)</f>
        <v>7786.8949771689422</v>
      </c>
    </row>
    <row r="11" spans="1:16">
      <c r="A11" s="528" t="s">
        <v>602</v>
      </c>
      <c r="B11" s="292" t="s">
        <v>603</v>
      </c>
      <c r="C11" s="296">
        <f>+'Debt YR 1'!C11</f>
        <v>60</v>
      </c>
      <c r="D11" s="27"/>
      <c r="E11" s="27"/>
      <c r="F11" s="27"/>
      <c r="G11" s="27"/>
      <c r="H11" s="27"/>
      <c r="I11" s="27"/>
      <c r="J11" s="27"/>
      <c r="K11" s="27"/>
      <c r="L11" s="27"/>
      <c r="M11" s="27"/>
      <c r="N11" s="27"/>
      <c r="O11" s="27"/>
      <c r="P11" s="27"/>
    </row>
    <row r="12" spans="1:16">
      <c r="A12" s="27" t="s">
        <v>203</v>
      </c>
      <c r="B12" s="27"/>
      <c r="C12" s="27"/>
      <c r="D12" s="296">
        <f>+'Debt YR 1'!O15</f>
        <v>79999.999999999942</v>
      </c>
      <c r="E12" s="296">
        <f t="shared" ref="E12:O12" si="2">+D15</f>
        <v>78333.33333333327</v>
      </c>
      <c r="F12" s="296">
        <f t="shared" si="2"/>
        <v>76666.666666666599</v>
      </c>
      <c r="G12" s="296">
        <f t="shared" si="2"/>
        <v>74999.999999999927</v>
      </c>
      <c r="H12" s="296">
        <f t="shared" si="2"/>
        <v>73333.333333333256</v>
      </c>
      <c r="I12" s="296">
        <f t="shared" si="2"/>
        <v>71666.666666666584</v>
      </c>
      <c r="J12" s="296">
        <f t="shared" si="2"/>
        <v>69999.999999999913</v>
      </c>
      <c r="K12" s="296">
        <f t="shared" si="2"/>
        <v>68333.333333333241</v>
      </c>
      <c r="L12" s="296">
        <f t="shared" si="2"/>
        <v>66666.66666666657</v>
      </c>
      <c r="M12" s="296">
        <f t="shared" si="2"/>
        <v>64999.999999999905</v>
      </c>
      <c r="N12" s="296">
        <f t="shared" si="2"/>
        <v>63333.333333333241</v>
      </c>
      <c r="O12" s="296">
        <f t="shared" si="2"/>
        <v>61666.666666666577</v>
      </c>
      <c r="P12" s="27">
        <f>+D12</f>
        <v>79999.999999999942</v>
      </c>
    </row>
    <row r="13" spans="1:16">
      <c r="A13" s="27" t="s">
        <v>209</v>
      </c>
      <c r="B13" s="27"/>
      <c r="C13" s="27"/>
      <c r="D13" s="36">
        <v>0</v>
      </c>
      <c r="E13" s="36">
        <v>0</v>
      </c>
      <c r="F13" s="36">
        <v>0</v>
      </c>
      <c r="G13" s="36">
        <v>0</v>
      </c>
      <c r="H13" s="36">
        <v>0</v>
      </c>
      <c r="I13" s="36">
        <v>0</v>
      </c>
      <c r="J13" s="36">
        <v>0</v>
      </c>
      <c r="K13" s="36">
        <v>0</v>
      </c>
      <c r="L13" s="36">
        <v>0</v>
      </c>
      <c r="M13" s="36">
        <v>0</v>
      </c>
      <c r="N13" s="36">
        <v>0</v>
      </c>
      <c r="O13" s="36">
        <v>0</v>
      </c>
      <c r="P13" s="27">
        <f>SUM(D13:O13)</f>
        <v>0</v>
      </c>
    </row>
    <row r="14" spans="1:16">
      <c r="A14" s="27" t="s">
        <v>210</v>
      </c>
      <c r="B14" s="27"/>
      <c r="C14" s="27"/>
      <c r="D14" s="296">
        <f>+'Debt YR 1'!D14</f>
        <v>-1666.6666666666667</v>
      </c>
      <c r="E14" s="296">
        <f>+D14</f>
        <v>-1666.6666666666667</v>
      </c>
      <c r="F14" s="296">
        <f t="shared" ref="F14:O14" si="3">+E14</f>
        <v>-1666.6666666666667</v>
      </c>
      <c r="G14" s="296">
        <f t="shared" si="3"/>
        <v>-1666.6666666666667</v>
      </c>
      <c r="H14" s="296">
        <f t="shared" si="3"/>
        <v>-1666.6666666666667</v>
      </c>
      <c r="I14" s="296">
        <f t="shared" si="3"/>
        <v>-1666.6666666666667</v>
      </c>
      <c r="J14" s="296">
        <f t="shared" si="3"/>
        <v>-1666.6666666666667</v>
      </c>
      <c r="K14" s="296">
        <f t="shared" si="3"/>
        <v>-1666.6666666666667</v>
      </c>
      <c r="L14" s="296">
        <f t="shared" si="3"/>
        <v>-1666.6666666666667</v>
      </c>
      <c r="M14" s="296">
        <f t="shared" si="3"/>
        <v>-1666.6666666666667</v>
      </c>
      <c r="N14" s="296">
        <f t="shared" si="3"/>
        <v>-1666.6666666666667</v>
      </c>
      <c r="O14" s="296">
        <f t="shared" si="3"/>
        <v>-1666.6666666666667</v>
      </c>
      <c r="P14" s="27">
        <f>SUM(D14:O14)</f>
        <v>-20000</v>
      </c>
    </row>
    <row r="15" spans="1:16" ht="15.75" thickBot="1">
      <c r="A15" s="298" t="s">
        <v>202</v>
      </c>
      <c r="B15" s="298"/>
      <c r="C15" s="298"/>
      <c r="D15" s="291">
        <f t="shared" ref="D15:P15" si="4">SUM(D12:D14)</f>
        <v>78333.33333333327</v>
      </c>
      <c r="E15" s="291">
        <f t="shared" si="4"/>
        <v>76666.666666666599</v>
      </c>
      <c r="F15" s="291">
        <f t="shared" si="4"/>
        <v>74999.999999999927</v>
      </c>
      <c r="G15" s="291">
        <f t="shared" si="4"/>
        <v>73333.333333333256</v>
      </c>
      <c r="H15" s="291">
        <f t="shared" si="4"/>
        <v>71666.666666666584</v>
      </c>
      <c r="I15" s="291">
        <f t="shared" si="4"/>
        <v>69999.999999999913</v>
      </c>
      <c r="J15" s="291">
        <f t="shared" si="4"/>
        <v>68333.333333333241</v>
      </c>
      <c r="K15" s="291">
        <f t="shared" si="4"/>
        <v>66666.66666666657</v>
      </c>
      <c r="L15" s="291">
        <f t="shared" si="4"/>
        <v>64999.999999999905</v>
      </c>
      <c r="M15" s="291">
        <f t="shared" si="4"/>
        <v>63333.333333333241</v>
      </c>
      <c r="N15" s="291">
        <f t="shared" si="4"/>
        <v>61666.666666666577</v>
      </c>
      <c r="O15" s="291">
        <f t="shared" si="4"/>
        <v>59999.999999999913</v>
      </c>
      <c r="P15" s="291">
        <f t="shared" si="4"/>
        <v>59999.999999999942</v>
      </c>
    </row>
    <row r="16" spans="1:16" ht="15.75" thickTop="1">
      <c r="A16" s="298" t="s">
        <v>204</v>
      </c>
      <c r="B16" s="292"/>
      <c r="C16" s="292"/>
      <c r="D16" s="27">
        <f t="shared" ref="D16:O16" si="5">+D13+D14</f>
        <v>-1666.6666666666667</v>
      </c>
      <c r="E16" s="27">
        <f t="shared" si="5"/>
        <v>-1666.6666666666667</v>
      </c>
      <c r="F16" s="27">
        <f t="shared" si="5"/>
        <v>-1666.6666666666667</v>
      </c>
      <c r="G16" s="27">
        <f t="shared" si="5"/>
        <v>-1666.6666666666667</v>
      </c>
      <c r="H16" s="27">
        <f t="shared" si="5"/>
        <v>-1666.6666666666667</v>
      </c>
      <c r="I16" s="27">
        <f t="shared" si="5"/>
        <v>-1666.6666666666667</v>
      </c>
      <c r="J16" s="27">
        <f t="shared" si="5"/>
        <v>-1666.6666666666667</v>
      </c>
      <c r="K16" s="27">
        <f t="shared" si="5"/>
        <v>-1666.6666666666667</v>
      </c>
      <c r="L16" s="27">
        <f t="shared" si="5"/>
        <v>-1666.6666666666667</v>
      </c>
      <c r="M16" s="27">
        <f t="shared" si="5"/>
        <v>-1666.6666666666667</v>
      </c>
      <c r="N16" s="27">
        <f t="shared" si="5"/>
        <v>-1666.6666666666667</v>
      </c>
      <c r="O16" s="27">
        <f t="shared" si="5"/>
        <v>-1666.6666666666667</v>
      </c>
      <c r="P16" s="27">
        <f>SUM(D16:O16)</f>
        <v>-20000</v>
      </c>
    </row>
    <row r="17" spans="1:16">
      <c r="A17" s="27"/>
      <c r="B17" s="27"/>
      <c r="C17" s="27"/>
      <c r="D17" s="27"/>
      <c r="E17" s="27"/>
      <c r="F17" s="27"/>
      <c r="G17" s="27"/>
      <c r="H17" s="27"/>
      <c r="I17" s="27"/>
      <c r="J17" s="27"/>
      <c r="K17" s="27"/>
      <c r="L17" s="27"/>
      <c r="M17" s="27"/>
      <c r="N17" s="27"/>
      <c r="O17" s="27"/>
      <c r="P17" s="27"/>
    </row>
    <row r="18" spans="1:16">
      <c r="A18" s="27" t="s">
        <v>212</v>
      </c>
      <c r="B18" s="27"/>
      <c r="C18" s="497"/>
      <c r="D18" s="27">
        <f>+D20/'CF Y1-Monthly'!$P$58*'CF Y1-Monthly'!D58</f>
        <v>747.39726027397217</v>
      </c>
      <c r="E18" s="27">
        <f>+E20/'CF Y1-Monthly'!$P$58*'CF Y1-Monthly'!E58</f>
        <v>661.00456621004525</v>
      </c>
      <c r="F18" s="27">
        <f>+F20/'CF Y1-Monthly'!$P$58*'CF Y1-Monthly'!F58</f>
        <v>716.25570776255654</v>
      </c>
      <c r="G18" s="27">
        <f>+G20/'CF Y1-Monthly'!$P$58*'CF Y1-Monthly'!G58</f>
        <v>678.08219178082129</v>
      </c>
      <c r="H18" s="27">
        <f>+H20/'CF Y1-Monthly'!$P$58*'CF Y1-Monthly'!H58</f>
        <v>685.1141552511408</v>
      </c>
      <c r="I18" s="27">
        <f>+I20/'CF Y1-Monthly'!$P$58*'CF Y1-Monthly'!I58</f>
        <v>647.94520547945126</v>
      </c>
      <c r="J18" s="27">
        <f>+J20/'CF Y1-Monthly'!$P$58*'CF Y1-Monthly'!J58</f>
        <v>653.97260273972518</v>
      </c>
      <c r="K18" s="27">
        <f>+K20/'CF Y1-Monthly'!$P$58*'CF Y1-Monthly'!K58</f>
        <v>638.40182648401742</v>
      </c>
      <c r="L18" s="27">
        <f>+L20/'CF Y1-Monthly'!$P$58*'CF Y1-Monthly'!L58</f>
        <v>602.73972602739639</v>
      </c>
      <c r="M18" s="27">
        <f>+M20/'CF Y1-Monthly'!$P$58*'CF Y1-Monthly'!M58</f>
        <v>607.26027397260191</v>
      </c>
      <c r="N18" s="27">
        <f>+N20/'CF Y1-Monthly'!$P$58*'CF Y1-Monthly'!N58</f>
        <v>572.60273972602658</v>
      </c>
      <c r="O18" s="27">
        <f>+O20/'CF Y1-Monthly'!$P$58*'CF Y1-Monthly'!O58</f>
        <v>576.1187214611864</v>
      </c>
      <c r="P18" s="27"/>
    </row>
    <row r="19" spans="1:16">
      <c r="A19" s="292" t="s">
        <v>27</v>
      </c>
      <c r="B19" s="292"/>
      <c r="C19" s="499">
        <f>+'Debt YR 1'!C19</f>
        <v>0.11</v>
      </c>
      <c r="D19" s="477">
        <f>+C19</f>
        <v>0.11</v>
      </c>
      <c r="E19" s="477">
        <f t="shared" ref="E19:O19" si="6">+D19</f>
        <v>0.11</v>
      </c>
      <c r="F19" s="477">
        <f t="shared" si="6"/>
        <v>0.11</v>
      </c>
      <c r="G19" s="477">
        <f t="shared" si="6"/>
        <v>0.11</v>
      </c>
      <c r="H19" s="477">
        <f t="shared" si="6"/>
        <v>0.11</v>
      </c>
      <c r="I19" s="477">
        <f t="shared" si="6"/>
        <v>0.11</v>
      </c>
      <c r="J19" s="477">
        <f t="shared" si="6"/>
        <v>0.11</v>
      </c>
      <c r="K19" s="477">
        <f t="shared" si="6"/>
        <v>0.11</v>
      </c>
      <c r="L19" s="477">
        <f t="shared" si="6"/>
        <v>0.11</v>
      </c>
      <c r="M19" s="477">
        <f t="shared" si="6"/>
        <v>0.11</v>
      </c>
      <c r="N19" s="477">
        <f t="shared" si="6"/>
        <v>0.11</v>
      </c>
      <c r="O19" s="477">
        <f t="shared" si="6"/>
        <v>0.11</v>
      </c>
      <c r="P19" s="27"/>
    </row>
    <row r="20" spans="1:16">
      <c r="A20" s="292" t="s">
        <v>89</v>
      </c>
      <c r="B20" s="292"/>
      <c r="C20" s="292"/>
      <c r="D20" s="27">
        <f t="shared" ref="D20:O20" si="7">+D19*D12</f>
        <v>8799.9999999999945</v>
      </c>
      <c r="E20" s="27">
        <f t="shared" si="7"/>
        <v>8616.6666666666606</v>
      </c>
      <c r="F20" s="27">
        <f t="shared" si="7"/>
        <v>8433.3333333333267</v>
      </c>
      <c r="G20" s="27">
        <f t="shared" si="7"/>
        <v>8249.9999999999927</v>
      </c>
      <c r="H20" s="27">
        <f t="shared" si="7"/>
        <v>8066.6666666666579</v>
      </c>
      <c r="I20" s="27">
        <f t="shared" si="7"/>
        <v>7883.3333333333239</v>
      </c>
      <c r="J20" s="27">
        <f t="shared" si="7"/>
        <v>7699.99999999999</v>
      </c>
      <c r="K20" s="27">
        <f t="shared" si="7"/>
        <v>7516.666666666657</v>
      </c>
      <c r="L20" s="27">
        <f t="shared" si="7"/>
        <v>7333.333333333323</v>
      </c>
      <c r="M20" s="27">
        <f t="shared" si="7"/>
        <v>7149.99999999999</v>
      </c>
      <c r="N20" s="27">
        <f t="shared" si="7"/>
        <v>6966.666666666657</v>
      </c>
      <c r="O20" s="27">
        <f t="shared" si="7"/>
        <v>6783.3333333333239</v>
      </c>
      <c r="P20" s="27"/>
    </row>
    <row r="21" spans="1:16">
      <c r="A21" s="292"/>
      <c r="B21" s="292"/>
      <c r="C21" s="292"/>
      <c r="D21" s="27"/>
      <c r="E21" s="27"/>
      <c r="F21" s="27"/>
      <c r="G21" s="27"/>
      <c r="H21" s="27"/>
      <c r="I21" s="27"/>
      <c r="J21" s="27"/>
      <c r="K21" s="27"/>
      <c r="L21" s="27"/>
      <c r="M21" s="27"/>
      <c r="N21" s="27"/>
      <c r="O21" s="27"/>
      <c r="P21" s="27"/>
    </row>
    <row r="22" spans="1:16">
      <c r="A22" s="528" t="str">
        <f>+'Debt YR 1'!A22</f>
        <v>SBA Loan</v>
      </c>
      <c r="B22" s="292" t="s">
        <v>601</v>
      </c>
      <c r="C22" s="296">
        <f>+'Debt YR 1'!C22</f>
        <v>10</v>
      </c>
      <c r="D22" s="27"/>
      <c r="E22" s="27"/>
      <c r="F22" s="27"/>
      <c r="G22" s="27"/>
      <c r="H22" s="27"/>
      <c r="I22" s="27"/>
      <c r="J22" s="27"/>
      <c r="K22" s="27"/>
      <c r="L22" s="27"/>
      <c r="M22" s="27"/>
      <c r="N22" s="27"/>
      <c r="O22" s="27"/>
      <c r="P22" s="27"/>
    </row>
    <row r="23" spans="1:16">
      <c r="A23" s="27" t="s">
        <v>203</v>
      </c>
      <c r="B23" s="27"/>
      <c r="C23" s="27"/>
      <c r="D23" s="296">
        <f>+'Debt YR 1'!O26</f>
        <v>90000.000000000058</v>
      </c>
      <c r="E23" s="296">
        <f t="shared" ref="E23:O23" si="8">+D26</f>
        <v>89166.66666666673</v>
      </c>
      <c r="F23" s="296">
        <f t="shared" si="8"/>
        <v>88333.333333333401</v>
      </c>
      <c r="G23" s="296">
        <f t="shared" si="8"/>
        <v>87500.000000000073</v>
      </c>
      <c r="H23" s="296">
        <f t="shared" si="8"/>
        <v>86666.666666666744</v>
      </c>
      <c r="I23" s="296">
        <f t="shared" si="8"/>
        <v>85833.333333333416</v>
      </c>
      <c r="J23" s="296">
        <f t="shared" si="8"/>
        <v>85000.000000000087</v>
      </c>
      <c r="K23" s="296">
        <f t="shared" si="8"/>
        <v>84166.666666666759</v>
      </c>
      <c r="L23" s="296">
        <f t="shared" si="8"/>
        <v>83333.33333333343</v>
      </c>
      <c r="M23" s="296">
        <f t="shared" si="8"/>
        <v>82500.000000000102</v>
      </c>
      <c r="N23" s="296">
        <f t="shared" si="8"/>
        <v>81666.666666666773</v>
      </c>
      <c r="O23" s="296">
        <f t="shared" si="8"/>
        <v>80833.333333333445</v>
      </c>
      <c r="P23" s="27">
        <f>+D23</f>
        <v>90000.000000000058</v>
      </c>
    </row>
    <row r="24" spans="1:16">
      <c r="A24" s="27" t="s">
        <v>209</v>
      </c>
      <c r="B24" s="27"/>
      <c r="C24" s="27"/>
      <c r="D24" s="36">
        <v>0</v>
      </c>
      <c r="E24" s="36">
        <v>0</v>
      </c>
      <c r="F24" s="36">
        <v>0</v>
      </c>
      <c r="G24" s="36">
        <v>0</v>
      </c>
      <c r="H24" s="36">
        <v>0</v>
      </c>
      <c r="I24" s="36">
        <v>0</v>
      </c>
      <c r="J24" s="36">
        <v>0</v>
      </c>
      <c r="K24" s="36">
        <v>0</v>
      </c>
      <c r="L24" s="36">
        <v>0</v>
      </c>
      <c r="M24" s="36">
        <v>0</v>
      </c>
      <c r="N24" s="36">
        <v>0</v>
      </c>
      <c r="O24" s="36">
        <v>0</v>
      </c>
      <c r="P24" s="27">
        <f>SUM(D24:O24)</f>
        <v>0</v>
      </c>
    </row>
    <row r="25" spans="1:16">
      <c r="A25" s="27" t="s">
        <v>210</v>
      </c>
      <c r="B25" s="27"/>
      <c r="C25" s="27"/>
      <c r="D25" s="296">
        <f>+'Debt YR 1'!D25</f>
        <v>-833.33333333333337</v>
      </c>
      <c r="E25" s="296">
        <f>+D25</f>
        <v>-833.33333333333337</v>
      </c>
      <c r="F25" s="296">
        <f t="shared" ref="F25:O25" si="9">+E25</f>
        <v>-833.33333333333337</v>
      </c>
      <c r="G25" s="296">
        <f t="shared" si="9"/>
        <v>-833.33333333333337</v>
      </c>
      <c r="H25" s="296">
        <f t="shared" si="9"/>
        <v>-833.33333333333337</v>
      </c>
      <c r="I25" s="296">
        <f t="shared" si="9"/>
        <v>-833.33333333333337</v>
      </c>
      <c r="J25" s="296">
        <f t="shared" si="9"/>
        <v>-833.33333333333337</v>
      </c>
      <c r="K25" s="296">
        <f t="shared" si="9"/>
        <v>-833.33333333333337</v>
      </c>
      <c r="L25" s="296">
        <f t="shared" si="9"/>
        <v>-833.33333333333337</v>
      </c>
      <c r="M25" s="296">
        <f t="shared" si="9"/>
        <v>-833.33333333333337</v>
      </c>
      <c r="N25" s="296">
        <f t="shared" si="9"/>
        <v>-833.33333333333337</v>
      </c>
      <c r="O25" s="296">
        <f t="shared" si="9"/>
        <v>-833.33333333333337</v>
      </c>
      <c r="P25" s="27">
        <f>SUM(D25:O25)</f>
        <v>-10000</v>
      </c>
    </row>
    <row r="26" spans="1:16" ht="15.75" thickBot="1">
      <c r="A26" s="298" t="s">
        <v>202</v>
      </c>
      <c r="B26" s="298"/>
      <c r="C26" s="298"/>
      <c r="D26" s="291">
        <f t="shared" ref="D26:P26" si="10">SUM(D23:D25)</f>
        <v>89166.66666666673</v>
      </c>
      <c r="E26" s="291">
        <f t="shared" si="10"/>
        <v>88333.333333333401</v>
      </c>
      <c r="F26" s="291">
        <f t="shared" si="10"/>
        <v>87500.000000000073</v>
      </c>
      <c r="G26" s="291">
        <f t="shared" si="10"/>
        <v>86666.666666666744</v>
      </c>
      <c r="H26" s="291">
        <f t="shared" si="10"/>
        <v>85833.333333333416</v>
      </c>
      <c r="I26" s="291">
        <f t="shared" si="10"/>
        <v>85000.000000000087</v>
      </c>
      <c r="J26" s="291">
        <f t="shared" si="10"/>
        <v>84166.666666666759</v>
      </c>
      <c r="K26" s="291">
        <f t="shared" si="10"/>
        <v>83333.33333333343</v>
      </c>
      <c r="L26" s="291">
        <f t="shared" si="10"/>
        <v>82500.000000000102</v>
      </c>
      <c r="M26" s="291">
        <f t="shared" si="10"/>
        <v>81666.666666666773</v>
      </c>
      <c r="N26" s="291">
        <f t="shared" si="10"/>
        <v>80833.333333333445</v>
      </c>
      <c r="O26" s="291">
        <f t="shared" si="10"/>
        <v>80000.000000000116</v>
      </c>
      <c r="P26" s="291">
        <f t="shared" si="10"/>
        <v>80000.000000000058</v>
      </c>
    </row>
    <row r="27" spans="1:16" ht="15.75" thickTop="1">
      <c r="A27" s="298" t="s">
        <v>204</v>
      </c>
      <c r="B27" s="292"/>
      <c r="C27" s="292"/>
      <c r="D27" s="27">
        <f t="shared" ref="D27:O27" si="11">+D24+D25</f>
        <v>-833.33333333333337</v>
      </c>
      <c r="E27" s="27">
        <f t="shared" si="11"/>
        <v>-833.33333333333337</v>
      </c>
      <c r="F27" s="27">
        <f t="shared" si="11"/>
        <v>-833.33333333333337</v>
      </c>
      <c r="G27" s="27">
        <f t="shared" si="11"/>
        <v>-833.33333333333337</v>
      </c>
      <c r="H27" s="27">
        <f t="shared" si="11"/>
        <v>-833.33333333333337</v>
      </c>
      <c r="I27" s="27">
        <f t="shared" si="11"/>
        <v>-833.33333333333337</v>
      </c>
      <c r="J27" s="27">
        <f t="shared" si="11"/>
        <v>-833.33333333333337</v>
      </c>
      <c r="K27" s="27">
        <f t="shared" si="11"/>
        <v>-833.33333333333337</v>
      </c>
      <c r="L27" s="27">
        <f t="shared" si="11"/>
        <v>-833.33333333333337</v>
      </c>
      <c r="M27" s="27">
        <f t="shared" si="11"/>
        <v>-833.33333333333337</v>
      </c>
      <c r="N27" s="27">
        <f t="shared" si="11"/>
        <v>-833.33333333333337</v>
      </c>
      <c r="O27" s="27">
        <f t="shared" si="11"/>
        <v>-833.33333333333337</v>
      </c>
      <c r="P27" s="27">
        <f>SUM(D27:O27)</f>
        <v>-10000</v>
      </c>
    </row>
    <row r="28" spans="1:16">
      <c r="A28" s="27"/>
      <c r="B28" s="27"/>
      <c r="C28" s="27"/>
      <c r="D28" s="27"/>
      <c r="E28" s="27"/>
      <c r="F28" s="27"/>
      <c r="G28" s="27"/>
      <c r="H28" s="27"/>
      <c r="I28" s="27"/>
      <c r="J28" s="27"/>
      <c r="K28" s="27"/>
      <c r="L28" s="27"/>
      <c r="M28" s="27"/>
      <c r="N28" s="27"/>
      <c r="O28" s="27"/>
      <c r="P28" s="27"/>
    </row>
    <row r="29" spans="1:16">
      <c r="A29" s="27" t="s">
        <v>212</v>
      </c>
      <c r="B29" s="27"/>
      <c r="C29" s="27"/>
      <c r="D29" s="27">
        <f>+D31/'CF Y1-Monthly'!$P$58*'CF Y1-Monthly'!D69</f>
        <v>0</v>
      </c>
      <c r="E29" s="27">
        <f>+E31/'CF Y1-Monthly'!$P$58*'CF Y1-Monthly'!E69</f>
        <v>0</v>
      </c>
      <c r="F29" s="27">
        <f>+F31/'CF Y1-Monthly'!$P$58*'CF Y1-Monthly'!F69</f>
        <v>0</v>
      </c>
      <c r="G29" s="27">
        <f>+G31/'CF Y1-Monthly'!$P$58*'CF Y1-Monthly'!G69</f>
        <v>0</v>
      </c>
      <c r="H29" s="27">
        <f>+H31/'CF Y1-Monthly'!$P$58*'CF Y1-Monthly'!H69</f>
        <v>0</v>
      </c>
      <c r="I29" s="27">
        <f>+I31/'CF Y1-Monthly'!$P$58*'CF Y1-Monthly'!I69</f>
        <v>0</v>
      </c>
      <c r="J29" s="27">
        <f>+J31/'CF Y1-Monthly'!$P$58*'CF Y1-Monthly'!J69</f>
        <v>0</v>
      </c>
      <c r="K29" s="27">
        <f>+K31/'CF Y1-Monthly'!$P$58*'CF Y1-Monthly'!K69</f>
        <v>0</v>
      </c>
      <c r="L29" s="27">
        <f>+L31/'CF Y1-Monthly'!$P$58*'CF Y1-Monthly'!L69</f>
        <v>0</v>
      </c>
      <c r="M29" s="27">
        <f>+M31/'CF Y1-Monthly'!$P$58*'CF Y1-Monthly'!M69</f>
        <v>0</v>
      </c>
      <c r="N29" s="27">
        <f>+N31/'CF Y1-Monthly'!$P$58*'CF Y1-Monthly'!N69</f>
        <v>0</v>
      </c>
      <c r="O29" s="27">
        <f>+O31/'CF Y1-Monthly'!$P$58*'CF Y1-Monthly'!O69</f>
        <v>0</v>
      </c>
      <c r="P29" s="27"/>
    </row>
    <row r="30" spans="1:16">
      <c r="A30" s="292" t="s">
        <v>27</v>
      </c>
      <c r="B30" s="292"/>
      <c r="C30" s="499">
        <f>+'Debt YR 1'!C30</f>
        <v>7.0000000000000007E-2</v>
      </c>
      <c r="D30" s="477">
        <f t="shared" ref="D30:O30" si="12">+C30</f>
        <v>7.0000000000000007E-2</v>
      </c>
      <c r="E30" s="477">
        <f t="shared" si="12"/>
        <v>7.0000000000000007E-2</v>
      </c>
      <c r="F30" s="477">
        <f t="shared" si="12"/>
        <v>7.0000000000000007E-2</v>
      </c>
      <c r="G30" s="477">
        <f t="shared" si="12"/>
        <v>7.0000000000000007E-2</v>
      </c>
      <c r="H30" s="477">
        <f t="shared" si="12"/>
        <v>7.0000000000000007E-2</v>
      </c>
      <c r="I30" s="477">
        <f t="shared" si="12"/>
        <v>7.0000000000000007E-2</v>
      </c>
      <c r="J30" s="477">
        <f t="shared" si="12"/>
        <v>7.0000000000000007E-2</v>
      </c>
      <c r="K30" s="477">
        <f t="shared" si="12"/>
        <v>7.0000000000000007E-2</v>
      </c>
      <c r="L30" s="477">
        <f t="shared" si="12"/>
        <v>7.0000000000000007E-2</v>
      </c>
      <c r="M30" s="477">
        <f t="shared" si="12"/>
        <v>7.0000000000000007E-2</v>
      </c>
      <c r="N30" s="477">
        <f t="shared" si="12"/>
        <v>7.0000000000000007E-2</v>
      </c>
      <c r="O30" s="477">
        <f t="shared" si="12"/>
        <v>7.0000000000000007E-2</v>
      </c>
      <c r="P30" s="27"/>
    </row>
    <row r="31" spans="1:16">
      <c r="A31" s="292" t="s">
        <v>89</v>
      </c>
      <c r="B31" s="292"/>
      <c r="C31" s="292"/>
      <c r="D31" s="27">
        <f t="shared" ref="D31:O31" si="13">+D30*D23</f>
        <v>6300.0000000000045</v>
      </c>
      <c r="E31" s="27">
        <f t="shared" si="13"/>
        <v>6241.6666666666715</v>
      </c>
      <c r="F31" s="27">
        <f t="shared" si="13"/>
        <v>6183.3333333333385</v>
      </c>
      <c r="G31" s="27">
        <f t="shared" si="13"/>
        <v>6125.0000000000055</v>
      </c>
      <c r="H31" s="27">
        <f t="shared" si="13"/>
        <v>6066.6666666666724</v>
      </c>
      <c r="I31" s="27">
        <f t="shared" si="13"/>
        <v>6008.3333333333394</v>
      </c>
      <c r="J31" s="27">
        <f t="shared" si="13"/>
        <v>5950.0000000000064</v>
      </c>
      <c r="K31" s="27">
        <f t="shared" si="13"/>
        <v>5891.6666666666733</v>
      </c>
      <c r="L31" s="27">
        <f t="shared" si="13"/>
        <v>5833.3333333333403</v>
      </c>
      <c r="M31" s="27">
        <f t="shared" si="13"/>
        <v>5775.0000000000073</v>
      </c>
      <c r="N31" s="27">
        <f t="shared" si="13"/>
        <v>5716.6666666666742</v>
      </c>
      <c r="O31" s="27">
        <f t="shared" si="13"/>
        <v>5658.3333333333421</v>
      </c>
      <c r="P31" s="27"/>
    </row>
    <row r="33" spans="1:16">
      <c r="A33" s="331" t="s">
        <v>229</v>
      </c>
      <c r="B33" s="290"/>
      <c r="C33" s="290"/>
      <c r="D33" s="27"/>
      <c r="E33" s="27"/>
      <c r="F33" s="27"/>
      <c r="G33" s="27"/>
      <c r="H33" s="27"/>
      <c r="I33" s="27"/>
      <c r="J33" s="27"/>
      <c r="K33" s="27"/>
      <c r="L33" s="27"/>
      <c r="M33" s="27"/>
      <c r="N33" s="27"/>
      <c r="O33" s="27"/>
      <c r="P33" s="27"/>
    </row>
    <row r="34" spans="1:16">
      <c r="A34" s="27" t="s">
        <v>203</v>
      </c>
      <c r="B34" s="27"/>
      <c r="C34" s="27"/>
      <c r="D34" s="296">
        <f>+'Debt YR 1'!O37</f>
        <v>-1.2000000000000003E-3</v>
      </c>
      <c r="E34" s="296">
        <f t="shared" ref="E34:O34" si="14">+D37</f>
        <v>-1.3000000000000004E-3</v>
      </c>
      <c r="F34" s="296">
        <f t="shared" si="14"/>
        <v>-1.4000000000000004E-3</v>
      </c>
      <c r="G34" s="296">
        <f t="shared" si="14"/>
        <v>-1.5000000000000005E-3</v>
      </c>
      <c r="H34" s="296">
        <f t="shared" si="14"/>
        <v>-1.6000000000000005E-3</v>
      </c>
      <c r="I34" s="296">
        <f t="shared" si="14"/>
        <v>-1.7000000000000006E-3</v>
      </c>
      <c r="J34" s="296">
        <f t="shared" si="14"/>
        <v>-1.8000000000000006E-3</v>
      </c>
      <c r="K34" s="296">
        <f t="shared" si="14"/>
        <v>-1.9000000000000006E-3</v>
      </c>
      <c r="L34" s="296">
        <f t="shared" si="14"/>
        <v>-2.0000000000000005E-3</v>
      </c>
      <c r="M34" s="296">
        <f t="shared" si="14"/>
        <v>-2.1000000000000003E-3</v>
      </c>
      <c r="N34" s="296">
        <f t="shared" si="14"/>
        <v>-2.2000000000000001E-3</v>
      </c>
      <c r="O34" s="296">
        <f t="shared" si="14"/>
        <v>-2.3E-3</v>
      </c>
      <c r="P34" s="27">
        <f>+D34</f>
        <v>-1.2000000000000003E-3</v>
      </c>
    </row>
    <row r="35" spans="1:16">
      <c r="A35" s="27" t="s">
        <v>209</v>
      </c>
      <c r="B35" s="27"/>
      <c r="C35" s="27"/>
      <c r="D35" s="36">
        <v>0</v>
      </c>
      <c r="E35" s="36">
        <v>0</v>
      </c>
      <c r="F35" s="36">
        <v>0</v>
      </c>
      <c r="G35" s="36">
        <v>0</v>
      </c>
      <c r="H35" s="36">
        <v>0</v>
      </c>
      <c r="I35" s="36">
        <v>0</v>
      </c>
      <c r="J35" s="36">
        <v>0</v>
      </c>
      <c r="K35" s="36">
        <v>0</v>
      </c>
      <c r="L35" s="36">
        <v>0</v>
      </c>
      <c r="M35" s="36">
        <v>0</v>
      </c>
      <c r="N35" s="36">
        <v>0</v>
      </c>
      <c r="O35" s="36">
        <v>0</v>
      </c>
      <c r="P35" s="27">
        <f>SUM(D35:O35)</f>
        <v>0</v>
      </c>
    </row>
    <row r="36" spans="1:16">
      <c r="A36" s="27" t="s">
        <v>210</v>
      </c>
      <c r="B36" s="27"/>
      <c r="C36" s="27"/>
      <c r="D36" s="36">
        <v>-1E-4</v>
      </c>
      <c r="E36" s="36">
        <v>-1E-4</v>
      </c>
      <c r="F36" s="36">
        <v>-1E-4</v>
      </c>
      <c r="G36" s="36">
        <v>-1E-4</v>
      </c>
      <c r="H36" s="36">
        <v>-1E-4</v>
      </c>
      <c r="I36" s="36">
        <v>-1E-4</v>
      </c>
      <c r="J36" s="36">
        <v>-1E-4</v>
      </c>
      <c r="K36" s="36">
        <v>-1E-4</v>
      </c>
      <c r="L36" s="36">
        <v>-1E-4</v>
      </c>
      <c r="M36" s="36">
        <v>-1E-4</v>
      </c>
      <c r="N36" s="36">
        <v>-1E-4</v>
      </c>
      <c r="O36" s="36">
        <v>-1E-4</v>
      </c>
      <c r="P36" s="27">
        <f>SUM(D36:O36)</f>
        <v>-1.2000000000000003E-3</v>
      </c>
    </row>
    <row r="37" spans="1:16" ht="15.75" thickBot="1">
      <c r="A37" s="298" t="s">
        <v>202</v>
      </c>
      <c r="B37" s="298"/>
      <c r="C37" s="298"/>
      <c r="D37" s="291">
        <f t="shared" ref="D37:P37" si="15">SUM(D34:D36)</f>
        <v>-1.3000000000000004E-3</v>
      </c>
      <c r="E37" s="291">
        <f t="shared" si="15"/>
        <v>-1.4000000000000004E-3</v>
      </c>
      <c r="F37" s="291">
        <f t="shared" si="15"/>
        <v>-1.5000000000000005E-3</v>
      </c>
      <c r="G37" s="291">
        <f t="shared" si="15"/>
        <v>-1.6000000000000005E-3</v>
      </c>
      <c r="H37" s="291">
        <f t="shared" si="15"/>
        <v>-1.7000000000000006E-3</v>
      </c>
      <c r="I37" s="291">
        <f t="shared" si="15"/>
        <v>-1.8000000000000006E-3</v>
      </c>
      <c r="J37" s="291">
        <f t="shared" si="15"/>
        <v>-1.9000000000000006E-3</v>
      </c>
      <c r="K37" s="291">
        <f t="shared" si="15"/>
        <v>-2.0000000000000005E-3</v>
      </c>
      <c r="L37" s="291">
        <f t="shared" si="15"/>
        <v>-2.1000000000000003E-3</v>
      </c>
      <c r="M37" s="291">
        <f t="shared" si="15"/>
        <v>-2.2000000000000001E-3</v>
      </c>
      <c r="N37" s="291">
        <f t="shared" si="15"/>
        <v>-2.3E-3</v>
      </c>
      <c r="O37" s="291">
        <f t="shared" si="15"/>
        <v>-2.3999999999999998E-3</v>
      </c>
      <c r="P37" s="291">
        <f t="shared" si="15"/>
        <v>-2.4000000000000007E-3</v>
      </c>
    </row>
    <row r="38" spans="1:16" ht="15.75" thickTop="1">
      <c r="A38" s="298" t="s">
        <v>204</v>
      </c>
      <c r="B38" s="292"/>
      <c r="C38" s="292"/>
      <c r="D38" s="27">
        <f t="shared" ref="D38:O38" si="16">+D35+D36</f>
        <v>-1E-4</v>
      </c>
      <c r="E38" s="27">
        <f t="shared" si="16"/>
        <v>-1E-4</v>
      </c>
      <c r="F38" s="27">
        <f t="shared" si="16"/>
        <v>-1E-4</v>
      </c>
      <c r="G38" s="27">
        <f t="shared" si="16"/>
        <v>-1E-4</v>
      </c>
      <c r="H38" s="27">
        <f t="shared" si="16"/>
        <v>-1E-4</v>
      </c>
      <c r="I38" s="27">
        <f t="shared" si="16"/>
        <v>-1E-4</v>
      </c>
      <c r="J38" s="27">
        <f t="shared" si="16"/>
        <v>-1E-4</v>
      </c>
      <c r="K38" s="27">
        <f t="shared" si="16"/>
        <v>-1E-4</v>
      </c>
      <c r="L38" s="27">
        <f t="shared" si="16"/>
        <v>-1E-4</v>
      </c>
      <c r="M38" s="27">
        <f t="shared" si="16"/>
        <v>-1E-4</v>
      </c>
      <c r="N38" s="27">
        <f t="shared" si="16"/>
        <v>-1E-4</v>
      </c>
      <c r="O38" s="27">
        <f t="shared" si="16"/>
        <v>-1E-4</v>
      </c>
      <c r="P38" s="27">
        <f>SUM(D38:O38)</f>
        <v>-1.2000000000000003E-3</v>
      </c>
    </row>
    <row r="39" spans="1:16">
      <c r="A39" s="27"/>
      <c r="B39" s="27"/>
      <c r="C39" s="27"/>
      <c r="D39" s="27"/>
      <c r="E39" s="27"/>
      <c r="F39" s="27"/>
      <c r="G39" s="27"/>
      <c r="H39" s="27"/>
      <c r="I39" s="27"/>
      <c r="J39" s="27"/>
      <c r="K39" s="27"/>
      <c r="L39" s="27"/>
      <c r="M39" s="27"/>
      <c r="N39" s="27"/>
      <c r="O39" s="27"/>
      <c r="P39" s="27"/>
    </row>
    <row r="40" spans="1:16">
      <c r="A40" s="27" t="s">
        <v>212</v>
      </c>
      <c r="B40" s="27"/>
      <c r="C40" s="27"/>
      <c r="D40" s="27">
        <f>+D42/'CF Y1-Monthly'!$P$58*'CF Y1-Monthly'!D80</f>
        <v>0</v>
      </c>
      <c r="E40" s="27">
        <f>+E42/'CF Y1-Monthly'!$P$58*'CF Y1-Monthly'!E80</f>
        <v>0</v>
      </c>
      <c r="F40" s="27">
        <f>+F42/'CF Y1-Monthly'!$P$58*'CF Y1-Monthly'!F80</f>
        <v>0</v>
      </c>
      <c r="G40" s="27">
        <f>+G42/'CF Y1-Monthly'!$P$58*'CF Y1-Monthly'!G80</f>
        <v>0</v>
      </c>
      <c r="H40" s="27">
        <f>+H42/'CF Y1-Monthly'!$P$58*'CF Y1-Monthly'!H80</f>
        <v>0</v>
      </c>
      <c r="I40" s="27">
        <f>+I42/'CF Y1-Monthly'!$P$58*'CF Y1-Monthly'!I80</f>
        <v>0</v>
      </c>
      <c r="J40" s="27">
        <f>+J42/'CF Y1-Monthly'!$P$58*'CF Y1-Monthly'!J80</f>
        <v>0</v>
      </c>
      <c r="K40" s="27">
        <f>+K42/'CF Y1-Monthly'!$P$58*'CF Y1-Monthly'!K80</f>
        <v>0</v>
      </c>
      <c r="L40" s="27">
        <f>+L42/'CF Y1-Monthly'!$P$58*'CF Y1-Monthly'!L80</f>
        <v>0</v>
      </c>
      <c r="M40" s="27">
        <f>+M42/'CF Y1-Monthly'!$P$58*'CF Y1-Monthly'!M80</f>
        <v>0</v>
      </c>
      <c r="N40" s="27">
        <f>+N42/'CF Y1-Monthly'!$P$58*'CF Y1-Monthly'!N80</f>
        <v>0</v>
      </c>
      <c r="O40" s="27">
        <f>+O42/'CF Y1-Monthly'!$P$58*'CF Y1-Monthly'!O80</f>
        <v>0</v>
      </c>
      <c r="P40" s="27"/>
    </row>
    <row r="41" spans="1:16">
      <c r="A41" s="292" t="s">
        <v>27</v>
      </c>
      <c r="B41" s="292"/>
      <c r="C41" s="499">
        <f>+'Debt YR 1'!C41</f>
        <v>0</v>
      </c>
      <c r="D41" s="477">
        <f>+C41</f>
        <v>0</v>
      </c>
      <c r="E41" s="477">
        <f t="shared" ref="E41:O41" si="17">+D41</f>
        <v>0</v>
      </c>
      <c r="F41" s="477">
        <f t="shared" si="17"/>
        <v>0</v>
      </c>
      <c r="G41" s="477">
        <f t="shared" si="17"/>
        <v>0</v>
      </c>
      <c r="H41" s="477">
        <f t="shared" si="17"/>
        <v>0</v>
      </c>
      <c r="I41" s="477">
        <f t="shared" si="17"/>
        <v>0</v>
      </c>
      <c r="J41" s="477">
        <f t="shared" si="17"/>
        <v>0</v>
      </c>
      <c r="K41" s="477">
        <f t="shared" si="17"/>
        <v>0</v>
      </c>
      <c r="L41" s="477">
        <f t="shared" si="17"/>
        <v>0</v>
      </c>
      <c r="M41" s="477">
        <f t="shared" si="17"/>
        <v>0</v>
      </c>
      <c r="N41" s="477">
        <f t="shared" si="17"/>
        <v>0</v>
      </c>
      <c r="O41" s="477">
        <f t="shared" si="17"/>
        <v>0</v>
      </c>
      <c r="P41" s="27"/>
    </row>
    <row r="42" spans="1:16">
      <c r="A42" s="292" t="s">
        <v>89</v>
      </c>
      <c r="B42" s="292"/>
      <c r="C42" s="292"/>
      <c r="D42" s="27">
        <f t="shared" ref="D42:O42" si="18">+D41*D34</f>
        <v>0</v>
      </c>
      <c r="E42" s="27">
        <f t="shared" si="18"/>
        <v>0</v>
      </c>
      <c r="F42" s="27">
        <f t="shared" si="18"/>
        <v>0</v>
      </c>
      <c r="G42" s="27">
        <f t="shared" si="18"/>
        <v>0</v>
      </c>
      <c r="H42" s="27">
        <f t="shared" si="18"/>
        <v>0</v>
      </c>
      <c r="I42" s="27">
        <f t="shared" si="18"/>
        <v>0</v>
      </c>
      <c r="J42" s="27">
        <f t="shared" si="18"/>
        <v>0</v>
      </c>
      <c r="K42" s="27">
        <f t="shared" si="18"/>
        <v>0</v>
      </c>
      <c r="L42" s="27">
        <f t="shared" si="18"/>
        <v>0</v>
      </c>
      <c r="M42" s="27">
        <f t="shared" si="18"/>
        <v>0</v>
      </c>
      <c r="N42" s="27">
        <f t="shared" si="18"/>
        <v>0</v>
      </c>
      <c r="O42" s="27">
        <f t="shared" si="18"/>
        <v>0</v>
      </c>
      <c r="P42" s="27"/>
    </row>
  </sheetData>
  <mergeCells count="1">
    <mergeCell ref="A1:K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593BB-D128-4C83-9CF9-A20442BB6081}">
  <sheetPr>
    <tabColor rgb="FF00B0F0"/>
  </sheetPr>
  <dimension ref="A1:P54"/>
  <sheetViews>
    <sheetView workbookViewId="0">
      <selection activeCell="Q32" sqref="Q32"/>
    </sheetView>
  </sheetViews>
  <sheetFormatPr defaultRowHeight="15"/>
  <cols>
    <col min="1" max="3" width="9.140625" style="238"/>
    <col min="4" max="4" width="10.28515625" style="238" bestFit="1" customWidth="1"/>
    <col min="5" max="5" width="9.5703125" style="238" bestFit="1" customWidth="1"/>
    <col min="6" max="15" width="9.28515625" style="238" bestFit="1" customWidth="1"/>
    <col min="16" max="16" width="10.28515625" style="238" bestFit="1" customWidth="1"/>
    <col min="17" max="16384" width="9.140625" style="238"/>
  </cols>
  <sheetData>
    <row r="1" spans="1:16" ht="18.75">
      <c r="A1" s="607" t="str">
        <f>+Plan!A1</f>
        <v>Jake's Family Sports Bar &amp; Grill</v>
      </c>
      <c r="B1" s="607"/>
      <c r="C1" s="607"/>
      <c r="D1" s="607"/>
      <c r="E1" s="607"/>
      <c r="F1" s="607"/>
      <c r="G1" s="607"/>
      <c r="H1" s="607"/>
      <c r="I1" s="607"/>
      <c r="J1" s="607"/>
    </row>
    <row r="2" spans="1:16" ht="26.25">
      <c r="A2" s="413" t="s">
        <v>64</v>
      </c>
      <c r="E2" s="414"/>
    </row>
    <row r="3" spans="1:16" ht="15.75" thickBot="1"/>
    <row r="4" spans="1:16">
      <c r="A4" s="415"/>
      <c r="B4" s="416"/>
      <c r="C4" s="417"/>
      <c r="D4" s="418" t="s">
        <v>22</v>
      </c>
      <c r="E4" s="419" t="s">
        <v>23</v>
      </c>
      <c r="F4" s="418" t="s">
        <v>24</v>
      </c>
      <c r="G4" s="418" t="s">
        <v>25</v>
      </c>
      <c r="H4" s="419" t="s">
        <v>14</v>
      </c>
      <c r="I4" s="418" t="s">
        <v>15</v>
      </c>
      <c r="J4" s="419" t="s">
        <v>16</v>
      </c>
      <c r="K4" s="418" t="s">
        <v>17</v>
      </c>
      <c r="L4" s="419" t="s">
        <v>18</v>
      </c>
      <c r="M4" s="418" t="s">
        <v>19</v>
      </c>
      <c r="N4" s="418" t="s">
        <v>20</v>
      </c>
      <c r="O4" s="418" t="s">
        <v>21</v>
      </c>
      <c r="P4" s="420"/>
    </row>
    <row r="5" spans="1:16" ht="16.5" thickBot="1">
      <c r="A5" s="608" t="s">
        <v>216</v>
      </c>
      <c r="B5" s="609"/>
      <c r="C5" s="610"/>
      <c r="D5" s="421">
        <v>1</v>
      </c>
      <c r="E5" s="422">
        <v>2</v>
      </c>
      <c r="F5" s="421">
        <v>3</v>
      </c>
      <c r="G5" s="421">
        <v>4</v>
      </c>
      <c r="H5" s="422">
        <v>5</v>
      </c>
      <c r="I5" s="421">
        <v>6</v>
      </c>
      <c r="J5" s="422">
        <v>7</v>
      </c>
      <c r="K5" s="421">
        <v>8</v>
      </c>
      <c r="L5" s="422">
        <v>9</v>
      </c>
      <c r="M5" s="421">
        <v>10</v>
      </c>
      <c r="N5" s="421">
        <v>11</v>
      </c>
      <c r="O5" s="421">
        <v>12</v>
      </c>
      <c r="P5" s="423" t="s">
        <v>8</v>
      </c>
    </row>
    <row r="7" spans="1:16" ht="18.75">
      <c r="A7" s="424" t="s">
        <v>226</v>
      </c>
    </row>
    <row r="9" spans="1:16">
      <c r="A9" s="247" t="s">
        <v>325</v>
      </c>
    </row>
    <row r="10" spans="1:16">
      <c r="A10" s="238" t="s">
        <v>213</v>
      </c>
      <c r="D10" s="256">
        <f>+AR!E21</f>
        <v>-1E-4</v>
      </c>
      <c r="E10" s="256">
        <f>+AR!F21</f>
        <v>1.0000000000000243E-7</v>
      </c>
      <c r="F10" s="256">
        <f>+AR!G21</f>
        <v>-1.0000000000699553E-10</v>
      </c>
      <c r="G10" s="256">
        <f>+AR!H21</f>
        <v>1.0000000502143058E-13</v>
      </c>
      <c r="H10" s="256">
        <f>+AR!I21</f>
        <v>-1.0000409788463172E-16</v>
      </c>
      <c r="I10" s="256">
        <f>+AR!J21</f>
        <v>1.2197274440461925E-19</v>
      </c>
      <c r="J10" s="256">
        <f>+AR!K21</f>
        <v>0</v>
      </c>
      <c r="K10" s="256">
        <f>+AR!L21</f>
        <v>0</v>
      </c>
      <c r="L10" s="256">
        <f>+AR!M21</f>
        <v>0</v>
      </c>
      <c r="M10" s="256">
        <f>+AR!N21</f>
        <v>0</v>
      </c>
      <c r="N10" s="256">
        <f>+AR!O21</f>
        <v>0</v>
      </c>
      <c r="O10" s="256">
        <f>+AR!P21</f>
        <v>0</v>
      </c>
      <c r="P10" s="238">
        <f>SUM(D10:O10)</f>
        <v>-9.9900099900099886E-5</v>
      </c>
    </row>
    <row r="11" spans="1:16">
      <c r="A11" s="238" t="s">
        <v>230</v>
      </c>
      <c r="D11" s="256">
        <f>+Inventory!D42</f>
        <v>-1703.4069444444467</v>
      </c>
      <c r="E11" s="256">
        <f>+Inventory!E42</f>
        <v>-2457.5907704166675</v>
      </c>
      <c r="F11" s="256">
        <f>+Inventory!F42</f>
        <v>-1702.9908446729605</v>
      </c>
      <c r="G11" s="256">
        <f>+Inventory!G42</f>
        <v>-1954.2719344773795</v>
      </c>
      <c r="H11" s="256">
        <f>+Inventory!H42</f>
        <v>-1702.6251183950444</v>
      </c>
      <c r="I11" s="256">
        <f>+Inventory!I42</f>
        <v>-1953.9062447720935</v>
      </c>
      <c r="J11" s="256">
        <f>+Inventory!J42</f>
        <v>-1702.2594652587286</v>
      </c>
      <c r="K11" s="256">
        <f>+Inventory!K42</f>
        <v>-1702.0892393122049</v>
      </c>
      <c r="L11" s="256">
        <f>+Inventory!L42</f>
        <v>-1953.3704192771547</v>
      </c>
      <c r="M11" s="256">
        <f>+Inventory!M42</f>
        <v>-1701.7236933463428</v>
      </c>
      <c r="N11" s="256">
        <f>+Inventory!N42</f>
        <v>-1953.0049098659001</v>
      </c>
      <c r="O11" s="256">
        <f>+Inventory!O42</f>
        <v>-1701.358220486014</v>
      </c>
      <c r="P11" s="238">
        <f>SUM(D11:O11)</f>
        <v>-22188.597804724937</v>
      </c>
    </row>
    <row r="12" spans="1:16">
      <c r="A12" s="238" t="s">
        <v>326</v>
      </c>
      <c r="D12" s="256">
        <f>+D22</f>
        <v>0</v>
      </c>
      <c r="E12" s="256">
        <f t="shared" ref="E12:O12" si="0">+E22</f>
        <v>0</v>
      </c>
      <c r="F12" s="256">
        <f t="shared" si="0"/>
        <v>0</v>
      </c>
      <c r="G12" s="256">
        <f t="shared" si="0"/>
        <v>0</v>
      </c>
      <c r="H12" s="256">
        <f t="shared" si="0"/>
        <v>0</v>
      </c>
      <c r="I12" s="256">
        <f t="shared" si="0"/>
        <v>0</v>
      </c>
      <c r="J12" s="256">
        <f t="shared" si="0"/>
        <v>0</v>
      </c>
      <c r="K12" s="256">
        <f t="shared" si="0"/>
        <v>0</v>
      </c>
      <c r="L12" s="256">
        <f t="shared" si="0"/>
        <v>0</v>
      </c>
      <c r="M12" s="256">
        <f t="shared" si="0"/>
        <v>0</v>
      </c>
      <c r="N12" s="256">
        <f t="shared" si="0"/>
        <v>0</v>
      </c>
      <c r="O12" s="256">
        <f t="shared" si="0"/>
        <v>0</v>
      </c>
      <c r="P12" s="238">
        <f>SUM(D12:O12)</f>
        <v>0</v>
      </c>
    </row>
    <row r="13" spans="1:16">
      <c r="A13" s="238" t="s">
        <v>329</v>
      </c>
      <c r="D13" s="256">
        <f>+D29</f>
        <v>0</v>
      </c>
      <c r="E13" s="256">
        <f t="shared" ref="E13:O13" si="1">+E29</f>
        <v>0</v>
      </c>
      <c r="F13" s="256">
        <f t="shared" si="1"/>
        <v>0</v>
      </c>
      <c r="G13" s="256">
        <f t="shared" si="1"/>
        <v>0</v>
      </c>
      <c r="H13" s="256">
        <f t="shared" si="1"/>
        <v>0</v>
      </c>
      <c r="I13" s="256">
        <f t="shared" si="1"/>
        <v>0</v>
      </c>
      <c r="J13" s="256">
        <f t="shared" si="1"/>
        <v>0</v>
      </c>
      <c r="K13" s="256">
        <f t="shared" si="1"/>
        <v>0</v>
      </c>
      <c r="L13" s="256">
        <f t="shared" si="1"/>
        <v>0</v>
      </c>
      <c r="M13" s="256">
        <f t="shared" si="1"/>
        <v>0</v>
      </c>
      <c r="N13" s="256">
        <f t="shared" si="1"/>
        <v>0</v>
      </c>
      <c r="O13" s="256">
        <f t="shared" si="1"/>
        <v>0</v>
      </c>
      <c r="P13" s="238">
        <f>SUM(D13:O13)</f>
        <v>0</v>
      </c>
    </row>
    <row r="14" spans="1:16" ht="15.75" thickBot="1">
      <c r="D14" s="251">
        <f t="shared" ref="D14:P14" si="2">SUM(D10:D13)</f>
        <v>-1703.4070444444467</v>
      </c>
      <c r="E14" s="251">
        <f t="shared" si="2"/>
        <v>-2457.5907703166677</v>
      </c>
      <c r="F14" s="251">
        <f t="shared" si="2"/>
        <v>-1702.9908446730606</v>
      </c>
      <c r="G14" s="251">
        <f t="shared" si="2"/>
        <v>-1954.2719344773795</v>
      </c>
      <c r="H14" s="251">
        <f t="shared" si="2"/>
        <v>-1702.6251183950444</v>
      </c>
      <c r="I14" s="251">
        <f t="shared" si="2"/>
        <v>-1953.9062447720935</v>
      </c>
      <c r="J14" s="251">
        <f t="shared" si="2"/>
        <v>-1702.2594652587286</v>
      </c>
      <c r="K14" s="251">
        <f t="shared" si="2"/>
        <v>-1702.0892393122049</v>
      </c>
      <c r="L14" s="251">
        <f t="shared" si="2"/>
        <v>-1953.3704192771547</v>
      </c>
      <c r="M14" s="251">
        <f t="shared" si="2"/>
        <v>-1701.7236933463428</v>
      </c>
      <c r="N14" s="251">
        <f t="shared" si="2"/>
        <v>-1953.0049098659001</v>
      </c>
      <c r="O14" s="251">
        <f t="shared" si="2"/>
        <v>-1701.358220486014</v>
      </c>
      <c r="P14" s="251">
        <f t="shared" si="2"/>
        <v>-22188.597904625036</v>
      </c>
    </row>
    <row r="15" spans="1:16" ht="15.75" thickTop="1"/>
    <row r="17" spans="1:16" ht="15.75" thickBot="1">
      <c r="A17" s="425" t="s">
        <v>326</v>
      </c>
    </row>
    <row r="18" spans="1:16" ht="16.5" thickTop="1" thickBot="1">
      <c r="A18" s="238" t="s">
        <v>218</v>
      </c>
      <c r="D18" s="476">
        <v>0</v>
      </c>
      <c r="E18" s="256">
        <f>+D21</f>
        <v>0</v>
      </c>
      <c r="F18" s="256">
        <f t="shared" ref="F18:O18" si="3">+E21</f>
        <v>0</v>
      </c>
      <c r="G18" s="256">
        <f t="shared" si="3"/>
        <v>0</v>
      </c>
      <c r="H18" s="256">
        <f t="shared" si="3"/>
        <v>0</v>
      </c>
      <c r="I18" s="256">
        <f t="shared" si="3"/>
        <v>0</v>
      </c>
      <c r="J18" s="256">
        <f t="shared" si="3"/>
        <v>0</v>
      </c>
      <c r="K18" s="256">
        <f t="shared" si="3"/>
        <v>0</v>
      </c>
      <c r="L18" s="256">
        <f t="shared" si="3"/>
        <v>0</v>
      </c>
      <c r="M18" s="256">
        <f t="shared" si="3"/>
        <v>0</v>
      </c>
      <c r="N18" s="256">
        <f t="shared" si="3"/>
        <v>0</v>
      </c>
      <c r="O18" s="256">
        <f t="shared" si="3"/>
        <v>0</v>
      </c>
    </row>
    <row r="19" spans="1:16" ht="15.75" thickTop="1">
      <c r="B19" s="238" t="s">
        <v>327</v>
      </c>
      <c r="D19" s="281">
        <v>1E-4</v>
      </c>
      <c r="E19" s="281">
        <v>1E-4</v>
      </c>
      <c r="F19" s="281">
        <v>1E-4</v>
      </c>
      <c r="G19" s="281">
        <v>1E-4</v>
      </c>
      <c r="H19" s="281">
        <v>1E-4</v>
      </c>
      <c r="I19" s="281">
        <v>1E-4</v>
      </c>
      <c r="J19" s="281">
        <v>1E-4</v>
      </c>
      <c r="K19" s="281">
        <v>1E-4</v>
      </c>
      <c r="L19" s="281">
        <v>1E-4</v>
      </c>
      <c r="M19" s="281">
        <v>1E-4</v>
      </c>
      <c r="N19" s="281">
        <v>1E-4</v>
      </c>
      <c r="O19" s="281">
        <v>1E-4</v>
      </c>
    </row>
    <row r="20" spans="1:16">
      <c r="B20" s="238" t="s">
        <v>328</v>
      </c>
      <c r="D20" s="281">
        <v>-1E-4</v>
      </c>
      <c r="E20" s="281">
        <v>-1E-4</v>
      </c>
      <c r="F20" s="281">
        <v>-1E-4</v>
      </c>
      <c r="G20" s="281">
        <v>-1E-4</v>
      </c>
      <c r="H20" s="281">
        <v>-1E-4</v>
      </c>
      <c r="I20" s="281">
        <v>-1E-4</v>
      </c>
      <c r="J20" s="281">
        <v>-1E-4</v>
      </c>
      <c r="K20" s="281">
        <v>-1E-4</v>
      </c>
      <c r="L20" s="281">
        <v>-1E-4</v>
      </c>
      <c r="M20" s="281">
        <v>-1E-4</v>
      </c>
      <c r="N20" s="281">
        <v>-1E-4</v>
      </c>
      <c r="O20" s="281">
        <v>-1E-4</v>
      </c>
    </row>
    <row r="21" spans="1:16" ht="15.75" thickBot="1">
      <c r="A21" s="238" t="s">
        <v>222</v>
      </c>
      <c r="D21" s="251">
        <f>SUM(D18:D20)</f>
        <v>0</v>
      </c>
      <c r="E21" s="251">
        <f t="shared" ref="E21:O21" si="4">SUM(E18:E20)</f>
        <v>0</v>
      </c>
      <c r="F21" s="251">
        <f t="shared" si="4"/>
        <v>0</v>
      </c>
      <c r="G21" s="251">
        <f t="shared" si="4"/>
        <v>0</v>
      </c>
      <c r="H21" s="251">
        <f t="shared" si="4"/>
        <v>0</v>
      </c>
      <c r="I21" s="251">
        <f t="shared" si="4"/>
        <v>0</v>
      </c>
      <c r="J21" s="251">
        <f t="shared" si="4"/>
        <v>0</v>
      </c>
      <c r="K21" s="251">
        <f t="shared" si="4"/>
        <v>0</v>
      </c>
      <c r="L21" s="251">
        <f t="shared" si="4"/>
        <v>0</v>
      </c>
      <c r="M21" s="251">
        <f t="shared" si="4"/>
        <v>0</v>
      </c>
      <c r="N21" s="251">
        <f t="shared" si="4"/>
        <v>0</v>
      </c>
      <c r="O21" s="251">
        <f t="shared" si="4"/>
        <v>0</v>
      </c>
    </row>
    <row r="22" spans="1:16" ht="15.75" thickTop="1">
      <c r="C22" s="250" t="s">
        <v>204</v>
      </c>
      <c r="D22" s="238">
        <f>+D21-D18</f>
        <v>0</v>
      </c>
      <c r="E22" s="238">
        <f t="shared" ref="E22:O22" si="5">+E21-E18</f>
        <v>0</v>
      </c>
      <c r="F22" s="238">
        <f t="shared" si="5"/>
        <v>0</v>
      </c>
      <c r="G22" s="238">
        <f t="shared" si="5"/>
        <v>0</v>
      </c>
      <c r="H22" s="238">
        <f t="shared" si="5"/>
        <v>0</v>
      </c>
      <c r="I22" s="238">
        <f t="shared" si="5"/>
        <v>0</v>
      </c>
      <c r="J22" s="238">
        <f t="shared" si="5"/>
        <v>0</v>
      </c>
      <c r="K22" s="238">
        <f t="shared" si="5"/>
        <v>0</v>
      </c>
      <c r="L22" s="238">
        <f t="shared" si="5"/>
        <v>0</v>
      </c>
      <c r="M22" s="238">
        <f t="shared" si="5"/>
        <v>0</v>
      </c>
      <c r="N22" s="238">
        <f t="shared" si="5"/>
        <v>0</v>
      </c>
      <c r="O22" s="238">
        <f t="shared" si="5"/>
        <v>0</v>
      </c>
      <c r="P22" s="238">
        <f>SUM(D22:O22)</f>
        <v>0</v>
      </c>
    </row>
    <row r="24" spans="1:16" ht="15.75" thickBot="1">
      <c r="A24" s="425" t="s">
        <v>329</v>
      </c>
    </row>
    <row r="25" spans="1:16" ht="16.5" thickTop="1" thickBot="1">
      <c r="A25" s="238" t="s">
        <v>218</v>
      </c>
      <c r="D25" s="476">
        <v>0</v>
      </c>
      <c r="E25" s="256">
        <f>+D28</f>
        <v>0</v>
      </c>
      <c r="F25" s="256">
        <f t="shared" ref="F25:O25" si="6">+E28</f>
        <v>0</v>
      </c>
      <c r="G25" s="256">
        <f t="shared" si="6"/>
        <v>0</v>
      </c>
      <c r="H25" s="256">
        <f t="shared" si="6"/>
        <v>0</v>
      </c>
      <c r="I25" s="256">
        <f t="shared" si="6"/>
        <v>0</v>
      </c>
      <c r="J25" s="256">
        <f t="shared" si="6"/>
        <v>0</v>
      </c>
      <c r="K25" s="256">
        <f t="shared" si="6"/>
        <v>0</v>
      </c>
      <c r="L25" s="256">
        <f t="shared" si="6"/>
        <v>0</v>
      </c>
      <c r="M25" s="256">
        <f t="shared" si="6"/>
        <v>0</v>
      </c>
      <c r="N25" s="256">
        <f t="shared" si="6"/>
        <v>0</v>
      </c>
      <c r="O25" s="256">
        <f t="shared" si="6"/>
        <v>0</v>
      </c>
    </row>
    <row r="26" spans="1:16" ht="15.75" thickTop="1">
      <c r="B26" s="238" t="s">
        <v>331</v>
      </c>
      <c r="D26" s="281">
        <v>1E-4</v>
      </c>
      <c r="E26" s="281">
        <v>1E-4</v>
      </c>
      <c r="F26" s="281">
        <v>1E-4</v>
      </c>
      <c r="G26" s="281">
        <v>1E-4</v>
      </c>
      <c r="H26" s="281">
        <v>1E-4</v>
      </c>
      <c r="I26" s="281">
        <v>1E-4</v>
      </c>
      <c r="J26" s="281">
        <v>1E-4</v>
      </c>
      <c r="K26" s="281">
        <v>1E-4</v>
      </c>
      <c r="L26" s="281">
        <v>1E-4</v>
      </c>
      <c r="M26" s="281">
        <v>1E-4</v>
      </c>
      <c r="N26" s="281">
        <v>1E-4</v>
      </c>
      <c r="O26" s="281">
        <v>1E-4</v>
      </c>
    </row>
    <row r="27" spans="1:16">
      <c r="B27" s="238" t="s">
        <v>330</v>
      </c>
      <c r="D27" s="281">
        <v>-1E-4</v>
      </c>
      <c r="E27" s="281">
        <v>-1E-4</v>
      </c>
      <c r="F27" s="281">
        <v>-1E-4</v>
      </c>
      <c r="G27" s="281">
        <v>-1E-4</v>
      </c>
      <c r="H27" s="281">
        <v>-1E-4</v>
      </c>
      <c r="I27" s="281">
        <v>-1E-4</v>
      </c>
      <c r="J27" s="281">
        <v>-1E-4</v>
      </c>
      <c r="K27" s="281">
        <v>-1E-4</v>
      </c>
      <c r="L27" s="281">
        <v>-1E-4</v>
      </c>
      <c r="M27" s="281">
        <v>-1E-4</v>
      </c>
      <c r="N27" s="281">
        <v>-1E-4</v>
      </c>
      <c r="O27" s="281">
        <v>-1E-4</v>
      </c>
    </row>
    <row r="28" spans="1:16" ht="15.75" thickBot="1">
      <c r="A28" s="238" t="s">
        <v>222</v>
      </c>
      <c r="D28" s="251">
        <f>SUM(D25:D27)</f>
        <v>0</v>
      </c>
      <c r="E28" s="251">
        <f t="shared" ref="E28" si="7">SUM(E25:E27)</f>
        <v>0</v>
      </c>
      <c r="F28" s="251">
        <f t="shared" ref="F28" si="8">SUM(F25:F27)</f>
        <v>0</v>
      </c>
      <c r="G28" s="251">
        <f t="shared" ref="G28" si="9">SUM(G25:G27)</f>
        <v>0</v>
      </c>
      <c r="H28" s="251">
        <f t="shared" ref="H28" si="10">SUM(H25:H27)</f>
        <v>0</v>
      </c>
      <c r="I28" s="251">
        <f t="shared" ref="I28" si="11">SUM(I25:I27)</f>
        <v>0</v>
      </c>
      <c r="J28" s="251">
        <f t="shared" ref="J28" si="12">SUM(J25:J27)</f>
        <v>0</v>
      </c>
      <c r="K28" s="251">
        <f t="shared" ref="K28" si="13">SUM(K25:K27)</f>
        <v>0</v>
      </c>
      <c r="L28" s="251">
        <f t="shared" ref="L28" si="14">SUM(L25:L27)</f>
        <v>0</v>
      </c>
      <c r="M28" s="251">
        <f t="shared" ref="M28" si="15">SUM(M25:M27)</f>
        <v>0</v>
      </c>
      <c r="N28" s="251">
        <f t="shared" ref="N28" si="16">SUM(N25:N27)</f>
        <v>0</v>
      </c>
      <c r="O28" s="251">
        <f t="shared" ref="O28" si="17">SUM(O25:O27)</f>
        <v>0</v>
      </c>
    </row>
    <row r="29" spans="1:16" ht="15.75" thickTop="1">
      <c r="C29" s="250" t="s">
        <v>204</v>
      </c>
      <c r="D29" s="238">
        <f>+D28-D25</f>
        <v>0</v>
      </c>
      <c r="E29" s="238">
        <f t="shared" ref="E29" si="18">+E28-E25</f>
        <v>0</v>
      </c>
      <c r="F29" s="238">
        <f t="shared" ref="F29" si="19">+F28-F25</f>
        <v>0</v>
      </c>
      <c r="G29" s="238">
        <f t="shared" ref="G29" si="20">+G28-G25</f>
        <v>0</v>
      </c>
      <c r="H29" s="238">
        <f t="shared" ref="H29" si="21">+H28-H25</f>
        <v>0</v>
      </c>
      <c r="I29" s="238">
        <f t="shared" ref="I29" si="22">+I28-I25</f>
        <v>0</v>
      </c>
      <c r="J29" s="238">
        <f t="shared" ref="J29" si="23">+J28-J25</f>
        <v>0</v>
      </c>
      <c r="K29" s="238">
        <f t="shared" ref="K29" si="24">+K28-K25</f>
        <v>0</v>
      </c>
      <c r="L29" s="238">
        <f t="shared" ref="L29" si="25">+L28-L25</f>
        <v>0</v>
      </c>
      <c r="M29" s="238">
        <f t="shared" ref="M29" si="26">+M28-M25</f>
        <v>0</v>
      </c>
      <c r="N29" s="238">
        <f t="shared" ref="N29" si="27">+N28-N25</f>
        <v>0</v>
      </c>
      <c r="O29" s="238">
        <f t="shared" ref="O29" si="28">+O28-O25</f>
        <v>0</v>
      </c>
      <c r="P29" s="238">
        <f>SUM(D29:O29)</f>
        <v>0</v>
      </c>
    </row>
    <row r="30" spans="1:16" ht="15.75" thickBot="1">
      <c r="A30" s="426"/>
      <c r="B30" s="426"/>
      <c r="C30" s="426"/>
      <c r="D30" s="426"/>
      <c r="E30" s="426"/>
      <c r="F30" s="426"/>
      <c r="G30" s="426"/>
      <c r="H30" s="426"/>
      <c r="I30" s="426"/>
      <c r="J30" s="426"/>
      <c r="K30" s="426"/>
      <c r="L30" s="426"/>
      <c r="M30" s="426"/>
      <c r="N30" s="426"/>
      <c r="O30" s="426"/>
      <c r="P30" s="426"/>
    </row>
    <row r="32" spans="1:16" ht="18.75">
      <c r="A32" s="424" t="s">
        <v>227</v>
      </c>
    </row>
    <row r="34" spans="1:16">
      <c r="A34" s="247" t="s">
        <v>325</v>
      </c>
    </row>
    <row r="35" spans="1:16">
      <c r="A35" s="238" t="s">
        <v>213</v>
      </c>
      <c r="D35" s="256">
        <f>+AR!E38</f>
        <v>0</v>
      </c>
      <c r="E35" s="256">
        <f>+AR!F38</f>
        <v>0</v>
      </c>
      <c r="F35" s="256">
        <f>+AR!G38</f>
        <v>0</v>
      </c>
      <c r="G35" s="256">
        <f>+AR!H38</f>
        <v>0</v>
      </c>
      <c r="H35" s="256">
        <f>+AR!I38</f>
        <v>0</v>
      </c>
      <c r="I35" s="256">
        <f>+AR!J38</f>
        <v>0</v>
      </c>
      <c r="J35" s="256">
        <f>+AR!K38</f>
        <v>0</v>
      </c>
      <c r="K35" s="256">
        <f>+AR!L38</f>
        <v>0</v>
      </c>
      <c r="L35" s="256">
        <f>+AR!M38</f>
        <v>0</v>
      </c>
      <c r="M35" s="256">
        <f>+AR!N38</f>
        <v>0</v>
      </c>
      <c r="N35" s="256">
        <f>+AR!O38</f>
        <v>0</v>
      </c>
      <c r="O35" s="256">
        <f>+AR!P38</f>
        <v>0</v>
      </c>
      <c r="P35" s="238">
        <f>SUM(D35:O35)</f>
        <v>0</v>
      </c>
    </row>
    <row r="36" spans="1:16">
      <c r="A36" s="238" t="s">
        <v>230</v>
      </c>
      <c r="D36" s="256">
        <f>+Inventory!D80</f>
        <v>1873.3917764471335</v>
      </c>
      <c r="E36" s="256">
        <f>+Inventory!E80</f>
        <v>772.92318726949452</v>
      </c>
      <c r="F36" s="256">
        <f>+Inventory!F80</f>
        <v>1873.1271449507694</v>
      </c>
      <c r="G36" s="256">
        <f>+Inventory!G80</f>
        <v>1506.1794155696043</v>
      </c>
      <c r="H36" s="256">
        <f>+Inventory!H80</f>
        <v>1872.7892142947167</v>
      </c>
      <c r="I36" s="256">
        <f>+Inventory!I80</f>
        <v>1505.8415187066166</v>
      </c>
      <c r="J36" s="256">
        <f>+Inventory!J80</f>
        <v>1872.4513512214144</v>
      </c>
      <c r="K36" s="256">
        <f>+Inventory!K80</f>
        <v>1872.2641060862989</v>
      </c>
      <c r="L36" s="256">
        <f>+Inventory!L80</f>
        <v>1505.3164630090141</v>
      </c>
      <c r="M36" s="256">
        <f>+Inventory!M80</f>
        <v>1871.9263480293812</v>
      </c>
      <c r="N36" s="256">
        <f>+Inventory!N80</f>
        <v>1504.9787387279139</v>
      </c>
      <c r="O36" s="256">
        <f>+Inventory!O80</f>
        <v>1871.5886575207078</v>
      </c>
      <c r="P36" s="238">
        <f>SUM(D36:O36)</f>
        <v>19902.777921833065</v>
      </c>
    </row>
    <row r="37" spans="1:16">
      <c r="A37" s="238" t="s">
        <v>326</v>
      </c>
      <c r="D37" s="256">
        <f>+D47</f>
        <v>0</v>
      </c>
      <c r="E37" s="256">
        <f t="shared" ref="E37:O37" si="29">+E47</f>
        <v>0</v>
      </c>
      <c r="F37" s="256">
        <f t="shared" si="29"/>
        <v>0</v>
      </c>
      <c r="G37" s="256">
        <f t="shared" si="29"/>
        <v>0</v>
      </c>
      <c r="H37" s="256">
        <f t="shared" si="29"/>
        <v>0</v>
      </c>
      <c r="I37" s="256">
        <f t="shared" si="29"/>
        <v>0</v>
      </c>
      <c r="J37" s="256">
        <f t="shared" si="29"/>
        <v>0</v>
      </c>
      <c r="K37" s="256">
        <f t="shared" si="29"/>
        <v>0</v>
      </c>
      <c r="L37" s="256">
        <f t="shared" si="29"/>
        <v>0</v>
      </c>
      <c r="M37" s="256">
        <f t="shared" si="29"/>
        <v>0</v>
      </c>
      <c r="N37" s="256">
        <f t="shared" si="29"/>
        <v>0</v>
      </c>
      <c r="O37" s="256">
        <f t="shared" si="29"/>
        <v>0</v>
      </c>
      <c r="P37" s="238">
        <f>SUM(D37:O37)</f>
        <v>0</v>
      </c>
    </row>
    <row r="38" spans="1:16">
      <c r="A38" s="238" t="s">
        <v>329</v>
      </c>
      <c r="D38" s="256">
        <f>+D54</f>
        <v>0</v>
      </c>
      <c r="E38" s="256">
        <f t="shared" ref="E38:O38" si="30">+E54</f>
        <v>0</v>
      </c>
      <c r="F38" s="256">
        <f t="shared" si="30"/>
        <v>0</v>
      </c>
      <c r="G38" s="256">
        <f t="shared" si="30"/>
        <v>0</v>
      </c>
      <c r="H38" s="256">
        <f t="shared" si="30"/>
        <v>0</v>
      </c>
      <c r="I38" s="256">
        <f t="shared" si="30"/>
        <v>0</v>
      </c>
      <c r="J38" s="256">
        <f t="shared" si="30"/>
        <v>0</v>
      </c>
      <c r="K38" s="256">
        <f t="shared" si="30"/>
        <v>0</v>
      </c>
      <c r="L38" s="256">
        <f t="shared" si="30"/>
        <v>0</v>
      </c>
      <c r="M38" s="256">
        <f t="shared" si="30"/>
        <v>0</v>
      </c>
      <c r="N38" s="256">
        <f t="shared" si="30"/>
        <v>0</v>
      </c>
      <c r="O38" s="256">
        <f t="shared" si="30"/>
        <v>0</v>
      </c>
      <c r="P38" s="238">
        <f>SUM(D38:O38)</f>
        <v>0</v>
      </c>
    </row>
    <row r="39" spans="1:16" ht="15.75" thickBot="1">
      <c r="D39" s="251">
        <f t="shared" ref="D39" si="31">SUM(D35:D38)</f>
        <v>1873.3917764471335</v>
      </c>
      <c r="E39" s="251">
        <f t="shared" ref="E39" si="32">SUM(E35:E38)</f>
        <v>772.92318726949452</v>
      </c>
      <c r="F39" s="251">
        <f t="shared" ref="F39" si="33">SUM(F35:F38)</f>
        <v>1873.1271449507694</v>
      </c>
      <c r="G39" s="251">
        <f t="shared" ref="G39" si="34">SUM(G35:G38)</f>
        <v>1506.1794155696043</v>
      </c>
      <c r="H39" s="251">
        <f t="shared" ref="H39" si="35">SUM(H35:H38)</f>
        <v>1872.7892142947167</v>
      </c>
      <c r="I39" s="251">
        <f t="shared" ref="I39" si="36">SUM(I35:I38)</f>
        <v>1505.8415187066166</v>
      </c>
      <c r="J39" s="251">
        <f t="shared" ref="J39" si="37">SUM(J35:J38)</f>
        <v>1872.4513512214144</v>
      </c>
      <c r="K39" s="251">
        <f t="shared" ref="K39" si="38">SUM(K35:K38)</f>
        <v>1872.2641060862989</v>
      </c>
      <c r="L39" s="251">
        <f t="shared" ref="L39" si="39">SUM(L35:L38)</f>
        <v>1505.3164630090141</v>
      </c>
      <c r="M39" s="251">
        <f t="shared" ref="M39" si="40">SUM(M35:M38)</f>
        <v>1871.9263480293812</v>
      </c>
      <c r="N39" s="251">
        <f t="shared" ref="N39" si="41">SUM(N35:N38)</f>
        <v>1504.9787387279139</v>
      </c>
      <c r="O39" s="251">
        <f t="shared" ref="O39" si="42">SUM(O35:O38)</f>
        <v>1871.5886575207078</v>
      </c>
      <c r="P39" s="251">
        <f t="shared" ref="P39" si="43">SUM(P35:P38)</f>
        <v>19902.777921833065</v>
      </c>
    </row>
    <row r="40" spans="1:16" ht="15.75" thickTop="1"/>
    <row r="42" spans="1:16" ht="15.75" thickBot="1">
      <c r="A42" s="425" t="s">
        <v>326</v>
      </c>
    </row>
    <row r="43" spans="1:16" ht="16.5" thickTop="1" thickBot="1">
      <c r="A43" s="238" t="s">
        <v>218</v>
      </c>
      <c r="D43" s="476">
        <v>0</v>
      </c>
      <c r="E43" s="256">
        <f>+D46</f>
        <v>0</v>
      </c>
      <c r="F43" s="256">
        <f t="shared" ref="F43:O43" si="44">+E46</f>
        <v>0</v>
      </c>
      <c r="G43" s="256">
        <f t="shared" si="44"/>
        <v>0</v>
      </c>
      <c r="H43" s="256">
        <f t="shared" si="44"/>
        <v>0</v>
      </c>
      <c r="I43" s="256">
        <f t="shared" si="44"/>
        <v>0</v>
      </c>
      <c r="J43" s="256">
        <f t="shared" si="44"/>
        <v>0</v>
      </c>
      <c r="K43" s="256">
        <f t="shared" si="44"/>
        <v>0</v>
      </c>
      <c r="L43" s="256">
        <f t="shared" si="44"/>
        <v>0</v>
      </c>
      <c r="M43" s="256">
        <f t="shared" si="44"/>
        <v>0</v>
      </c>
      <c r="N43" s="256">
        <f t="shared" si="44"/>
        <v>0</v>
      </c>
      <c r="O43" s="256">
        <f t="shared" si="44"/>
        <v>0</v>
      </c>
    </row>
    <row r="44" spans="1:16" ht="15.75" thickTop="1">
      <c r="B44" s="238" t="s">
        <v>327</v>
      </c>
      <c r="D44" s="281">
        <v>1E-4</v>
      </c>
      <c r="E44" s="281">
        <v>1E-4</v>
      </c>
      <c r="F44" s="281">
        <v>1E-4</v>
      </c>
      <c r="G44" s="281">
        <v>1E-4</v>
      </c>
      <c r="H44" s="281">
        <v>1E-4</v>
      </c>
      <c r="I44" s="281">
        <v>1E-4</v>
      </c>
      <c r="J44" s="281">
        <v>1E-4</v>
      </c>
      <c r="K44" s="281">
        <v>1E-4</v>
      </c>
      <c r="L44" s="281">
        <v>1E-4</v>
      </c>
      <c r="M44" s="281">
        <v>1E-4</v>
      </c>
      <c r="N44" s="281">
        <v>1E-4</v>
      </c>
      <c r="O44" s="281">
        <v>1E-4</v>
      </c>
    </row>
    <row r="45" spans="1:16">
      <c r="B45" s="238" t="s">
        <v>328</v>
      </c>
      <c r="D45" s="281">
        <v>-1E-4</v>
      </c>
      <c r="E45" s="281">
        <v>-1E-4</v>
      </c>
      <c r="F45" s="281">
        <v>-1E-4</v>
      </c>
      <c r="G45" s="281">
        <v>-1E-4</v>
      </c>
      <c r="H45" s="281">
        <v>-1E-4</v>
      </c>
      <c r="I45" s="281">
        <v>-1E-4</v>
      </c>
      <c r="J45" s="281">
        <v>-1E-4</v>
      </c>
      <c r="K45" s="281">
        <v>-1E-4</v>
      </c>
      <c r="L45" s="281">
        <v>-1E-4</v>
      </c>
      <c r="M45" s="281">
        <v>-1E-4</v>
      </c>
      <c r="N45" s="281">
        <v>-1E-4</v>
      </c>
      <c r="O45" s="281">
        <v>-1E-4</v>
      </c>
    </row>
    <row r="46" spans="1:16" ht="15.75" thickBot="1">
      <c r="A46" s="238" t="s">
        <v>222</v>
      </c>
      <c r="D46" s="251">
        <f>SUM(D43:D45)</f>
        <v>0</v>
      </c>
      <c r="E46" s="251">
        <f t="shared" ref="E46" si="45">SUM(E43:E45)</f>
        <v>0</v>
      </c>
      <c r="F46" s="251">
        <f t="shared" ref="F46" si="46">SUM(F43:F45)</f>
        <v>0</v>
      </c>
      <c r="G46" s="251">
        <f t="shared" ref="G46" si="47">SUM(G43:G45)</f>
        <v>0</v>
      </c>
      <c r="H46" s="251">
        <f t="shared" ref="H46" si="48">SUM(H43:H45)</f>
        <v>0</v>
      </c>
      <c r="I46" s="251">
        <f t="shared" ref="I46" si="49">SUM(I43:I45)</f>
        <v>0</v>
      </c>
      <c r="J46" s="251">
        <f t="shared" ref="J46" si="50">SUM(J43:J45)</f>
        <v>0</v>
      </c>
      <c r="K46" s="251">
        <f t="shared" ref="K46" si="51">SUM(K43:K45)</f>
        <v>0</v>
      </c>
      <c r="L46" s="251">
        <f t="shared" ref="L46" si="52">SUM(L43:L45)</f>
        <v>0</v>
      </c>
      <c r="M46" s="251">
        <f t="shared" ref="M46" si="53">SUM(M43:M45)</f>
        <v>0</v>
      </c>
      <c r="N46" s="251">
        <f t="shared" ref="N46" si="54">SUM(N43:N45)</f>
        <v>0</v>
      </c>
      <c r="O46" s="251">
        <f t="shared" ref="O46" si="55">SUM(O43:O45)</f>
        <v>0</v>
      </c>
    </row>
    <row r="47" spans="1:16" ht="15.75" thickTop="1">
      <c r="C47" s="250" t="s">
        <v>204</v>
      </c>
      <c r="D47" s="238">
        <f>+D46-D43</f>
        <v>0</v>
      </c>
      <c r="E47" s="238">
        <f t="shared" ref="E47" si="56">+E46-E43</f>
        <v>0</v>
      </c>
      <c r="F47" s="238">
        <f t="shared" ref="F47" si="57">+F46-F43</f>
        <v>0</v>
      </c>
      <c r="G47" s="238">
        <f t="shared" ref="G47" si="58">+G46-G43</f>
        <v>0</v>
      </c>
      <c r="H47" s="238">
        <f t="shared" ref="H47" si="59">+H46-H43</f>
        <v>0</v>
      </c>
      <c r="I47" s="238">
        <f t="shared" ref="I47" si="60">+I46-I43</f>
        <v>0</v>
      </c>
      <c r="J47" s="238">
        <f t="shared" ref="J47" si="61">+J46-J43</f>
        <v>0</v>
      </c>
      <c r="K47" s="238">
        <f t="shared" ref="K47" si="62">+K46-K43</f>
        <v>0</v>
      </c>
      <c r="L47" s="238">
        <f t="shared" ref="L47" si="63">+L46-L43</f>
        <v>0</v>
      </c>
      <c r="M47" s="238">
        <f t="shared" ref="M47" si="64">+M46-M43</f>
        <v>0</v>
      </c>
      <c r="N47" s="238">
        <f t="shared" ref="N47" si="65">+N46-N43</f>
        <v>0</v>
      </c>
      <c r="O47" s="238">
        <f t="shared" ref="O47" si="66">+O46-O43</f>
        <v>0</v>
      </c>
      <c r="P47" s="238">
        <f>SUM(D47:O47)</f>
        <v>0</v>
      </c>
    </row>
    <row r="49" spans="1:16" ht="15.75" thickBot="1">
      <c r="A49" s="425" t="s">
        <v>329</v>
      </c>
    </row>
    <row r="50" spans="1:16" ht="16.5" thickTop="1" thickBot="1">
      <c r="A50" s="238" t="s">
        <v>218</v>
      </c>
      <c r="D50" s="476">
        <v>0</v>
      </c>
      <c r="E50" s="256">
        <f>+D53</f>
        <v>0</v>
      </c>
      <c r="F50" s="256">
        <f t="shared" ref="F50:O50" si="67">+E53</f>
        <v>0</v>
      </c>
      <c r="G50" s="256">
        <f t="shared" si="67"/>
        <v>0</v>
      </c>
      <c r="H50" s="256">
        <f t="shared" si="67"/>
        <v>0</v>
      </c>
      <c r="I50" s="256">
        <f t="shared" si="67"/>
        <v>0</v>
      </c>
      <c r="J50" s="256">
        <f t="shared" si="67"/>
        <v>0</v>
      </c>
      <c r="K50" s="256">
        <f t="shared" si="67"/>
        <v>0</v>
      </c>
      <c r="L50" s="256">
        <f t="shared" si="67"/>
        <v>0</v>
      </c>
      <c r="M50" s="256">
        <f t="shared" si="67"/>
        <v>0</v>
      </c>
      <c r="N50" s="256">
        <f t="shared" si="67"/>
        <v>0</v>
      </c>
      <c r="O50" s="256">
        <f t="shared" si="67"/>
        <v>0</v>
      </c>
    </row>
    <row r="51" spans="1:16" ht="15.75" thickTop="1">
      <c r="B51" s="238" t="s">
        <v>331</v>
      </c>
      <c r="D51" s="281">
        <v>1E-4</v>
      </c>
      <c r="E51" s="281">
        <v>1E-4</v>
      </c>
      <c r="F51" s="281">
        <v>1E-4</v>
      </c>
      <c r="G51" s="281">
        <v>1E-4</v>
      </c>
      <c r="H51" s="281">
        <v>1E-4</v>
      </c>
      <c r="I51" s="281">
        <v>1E-4</v>
      </c>
      <c r="J51" s="281">
        <v>1E-4</v>
      </c>
      <c r="K51" s="281">
        <v>1E-4</v>
      </c>
      <c r="L51" s="281">
        <v>1E-4</v>
      </c>
      <c r="M51" s="281">
        <v>1E-4</v>
      </c>
      <c r="N51" s="281">
        <v>1E-4</v>
      </c>
      <c r="O51" s="281">
        <v>1E-4</v>
      </c>
    </row>
    <row r="52" spans="1:16">
      <c r="B52" s="238" t="s">
        <v>330</v>
      </c>
      <c r="D52" s="281">
        <v>-1E-4</v>
      </c>
      <c r="E52" s="281">
        <v>-1E-4</v>
      </c>
      <c r="F52" s="281">
        <v>-1E-4</v>
      </c>
      <c r="G52" s="281">
        <v>-1E-4</v>
      </c>
      <c r="H52" s="281">
        <v>-1E-4</v>
      </c>
      <c r="I52" s="281">
        <v>-1E-4</v>
      </c>
      <c r="J52" s="281">
        <v>-1E-4</v>
      </c>
      <c r="K52" s="281">
        <v>-1E-4</v>
      </c>
      <c r="L52" s="281">
        <v>-1E-4</v>
      </c>
      <c r="M52" s="281">
        <v>-1E-4</v>
      </c>
      <c r="N52" s="281">
        <v>-1E-4</v>
      </c>
      <c r="O52" s="281">
        <v>-1E-4</v>
      </c>
    </row>
    <row r="53" spans="1:16" ht="15.75" thickBot="1">
      <c r="A53" s="238" t="s">
        <v>222</v>
      </c>
      <c r="D53" s="251">
        <f>SUM(D50:D52)</f>
        <v>0</v>
      </c>
      <c r="E53" s="251">
        <f t="shared" ref="E53" si="68">SUM(E50:E52)</f>
        <v>0</v>
      </c>
      <c r="F53" s="251">
        <f t="shared" ref="F53" si="69">SUM(F50:F52)</f>
        <v>0</v>
      </c>
      <c r="G53" s="251">
        <f t="shared" ref="G53" si="70">SUM(G50:G52)</f>
        <v>0</v>
      </c>
      <c r="H53" s="251">
        <f t="shared" ref="H53" si="71">SUM(H50:H52)</f>
        <v>0</v>
      </c>
      <c r="I53" s="251">
        <f t="shared" ref="I53" si="72">SUM(I50:I52)</f>
        <v>0</v>
      </c>
      <c r="J53" s="251">
        <f t="shared" ref="J53" si="73">SUM(J50:J52)</f>
        <v>0</v>
      </c>
      <c r="K53" s="251">
        <f t="shared" ref="K53" si="74">SUM(K50:K52)</f>
        <v>0</v>
      </c>
      <c r="L53" s="251">
        <f t="shared" ref="L53" si="75">SUM(L50:L52)</f>
        <v>0</v>
      </c>
      <c r="M53" s="251">
        <f t="shared" ref="M53" si="76">SUM(M50:M52)</f>
        <v>0</v>
      </c>
      <c r="N53" s="251">
        <f t="shared" ref="N53" si="77">SUM(N50:N52)</f>
        <v>0</v>
      </c>
      <c r="O53" s="251">
        <f t="shared" ref="O53" si="78">SUM(O50:O52)</f>
        <v>0</v>
      </c>
    </row>
    <row r="54" spans="1:16" ht="15.75" thickTop="1">
      <c r="C54" s="250" t="s">
        <v>204</v>
      </c>
      <c r="D54" s="238">
        <f>+D53-D50</f>
        <v>0</v>
      </c>
      <c r="E54" s="238">
        <f t="shared" ref="E54" si="79">+E53-E50</f>
        <v>0</v>
      </c>
      <c r="F54" s="238">
        <f t="shared" ref="F54" si="80">+F53-F50</f>
        <v>0</v>
      </c>
      <c r="G54" s="238">
        <f t="shared" ref="G54" si="81">+G53-G50</f>
        <v>0</v>
      </c>
      <c r="H54" s="238">
        <f t="shared" ref="H54" si="82">+H53-H50</f>
        <v>0</v>
      </c>
      <c r="I54" s="238">
        <f t="shared" ref="I54" si="83">+I53-I50</f>
        <v>0</v>
      </c>
      <c r="J54" s="238">
        <f t="shared" ref="J54" si="84">+J53-J50</f>
        <v>0</v>
      </c>
      <c r="K54" s="238">
        <f t="shared" ref="K54" si="85">+K53-K50</f>
        <v>0</v>
      </c>
      <c r="L54" s="238">
        <f t="shared" ref="L54" si="86">+L53-L50</f>
        <v>0</v>
      </c>
      <c r="M54" s="238">
        <f t="shared" ref="M54" si="87">+M53-M50</f>
        <v>0</v>
      </c>
      <c r="N54" s="238">
        <f t="shared" ref="N54" si="88">+N53-N50</f>
        <v>0</v>
      </c>
      <c r="O54" s="238">
        <f t="shared" ref="O54" si="89">+O53-O50</f>
        <v>0</v>
      </c>
      <c r="P54" s="238">
        <f>SUM(D54:O54)</f>
        <v>0</v>
      </c>
    </row>
  </sheetData>
  <mergeCells count="2">
    <mergeCell ref="A1:J1"/>
    <mergeCell ref="A5:C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19973-7A6B-4F44-9705-10FBA6B4803A}">
  <sheetPr>
    <tabColor rgb="FF00B0F0"/>
  </sheetPr>
  <dimension ref="A1:U38"/>
  <sheetViews>
    <sheetView workbookViewId="0">
      <selection activeCell="Q25" sqref="Q25"/>
    </sheetView>
  </sheetViews>
  <sheetFormatPr defaultRowHeight="15"/>
  <cols>
    <col min="2" max="2" width="10.5703125" customWidth="1"/>
    <col min="3" max="3" width="4.42578125" customWidth="1"/>
    <col min="4" max="4" width="6.5703125" customWidth="1"/>
    <col min="6" max="6" width="10.140625" customWidth="1"/>
    <col min="19" max="19" width="3" customWidth="1"/>
  </cols>
  <sheetData>
    <row r="1" spans="1:20" ht="18.75">
      <c r="A1" s="591" t="str">
        <f>+Plan!A1</f>
        <v>Jake's Family Sports Bar &amp; Grill</v>
      </c>
      <c r="B1" s="591"/>
      <c r="C1" s="591"/>
      <c r="D1" s="591"/>
      <c r="E1" s="591"/>
      <c r="F1" s="591"/>
      <c r="G1" s="591"/>
      <c r="H1" s="591"/>
      <c r="I1" s="591"/>
      <c r="J1" s="591"/>
      <c r="K1" s="591"/>
    </row>
    <row r="2" spans="1:20" ht="27" thickBot="1">
      <c r="A2" s="303" t="s">
        <v>213</v>
      </c>
      <c r="D2" s="14"/>
      <c r="F2" s="327"/>
      <c r="M2" s="15" t="s">
        <v>214</v>
      </c>
      <c r="O2" s="611" t="s">
        <v>215</v>
      </c>
      <c r="P2" s="611"/>
      <c r="Q2" s="304"/>
    </row>
    <row r="3" spans="1:20" ht="15.75" thickBot="1">
      <c r="D3" s="14"/>
    </row>
    <row r="4" spans="1:20" ht="17.25">
      <c r="A4" s="305"/>
      <c r="B4" s="306"/>
      <c r="C4" s="307"/>
      <c r="D4" s="308" t="s">
        <v>33</v>
      </c>
      <c r="E4" s="309" t="s">
        <v>22</v>
      </c>
      <c r="F4" s="310" t="s">
        <v>23</v>
      </c>
      <c r="G4" s="309" t="s">
        <v>24</v>
      </c>
      <c r="H4" s="309" t="s">
        <v>25</v>
      </c>
      <c r="I4" s="310" t="s">
        <v>14</v>
      </c>
      <c r="J4" s="309" t="s">
        <v>15</v>
      </c>
      <c r="K4" s="310" t="s">
        <v>16</v>
      </c>
      <c r="L4" s="309" t="s">
        <v>17</v>
      </c>
      <c r="M4" s="310" t="s">
        <v>18</v>
      </c>
      <c r="N4" s="309" t="s">
        <v>19</v>
      </c>
      <c r="O4" s="309" t="s">
        <v>20</v>
      </c>
      <c r="P4" s="309" t="s">
        <v>21</v>
      </c>
      <c r="Q4" s="311"/>
      <c r="S4" s="270">
        <v>1</v>
      </c>
      <c r="T4" t="s">
        <v>223</v>
      </c>
    </row>
    <row r="5" spans="1:20" ht="18" thickBot="1">
      <c r="A5" s="588" t="s">
        <v>216</v>
      </c>
      <c r="B5" s="612"/>
      <c r="C5" s="589"/>
      <c r="D5" s="312" t="s">
        <v>217</v>
      </c>
      <c r="E5" s="313">
        <v>1</v>
      </c>
      <c r="F5" s="314">
        <v>2</v>
      </c>
      <c r="G5" s="313">
        <v>3</v>
      </c>
      <c r="H5" s="313">
        <v>4</v>
      </c>
      <c r="I5" s="314">
        <v>5</v>
      </c>
      <c r="J5" s="313">
        <v>6</v>
      </c>
      <c r="K5" s="314">
        <v>7</v>
      </c>
      <c r="L5" s="313">
        <v>8</v>
      </c>
      <c r="M5" s="314">
        <v>9</v>
      </c>
      <c r="N5" s="313">
        <v>10</v>
      </c>
      <c r="O5" s="313">
        <v>11</v>
      </c>
      <c r="P5" s="313">
        <v>12</v>
      </c>
      <c r="Q5" s="315" t="s">
        <v>8</v>
      </c>
      <c r="S5" s="270">
        <v>2</v>
      </c>
      <c r="T5" t="s">
        <v>224</v>
      </c>
    </row>
    <row r="6" spans="1:20" ht="15.75">
      <c r="A6" s="283"/>
      <c r="B6" s="283"/>
      <c r="C6" s="283"/>
      <c r="D6" s="316"/>
      <c r="E6" s="317"/>
      <c r="F6" s="317"/>
      <c r="G6" s="317"/>
      <c r="H6" s="317"/>
      <c r="I6" s="317"/>
      <c r="J6" s="317"/>
      <c r="K6" s="317"/>
      <c r="L6" s="317"/>
      <c r="M6" s="317"/>
      <c r="N6" s="317"/>
      <c r="O6" s="317"/>
      <c r="P6" s="317"/>
      <c r="Q6" s="317"/>
    </row>
    <row r="7" spans="1:20" ht="19.5" thickBot="1">
      <c r="A7" s="613" t="s">
        <v>226</v>
      </c>
      <c r="B7" s="613"/>
      <c r="C7" s="283"/>
      <c r="D7" s="316"/>
      <c r="E7" s="317"/>
      <c r="F7" s="317"/>
      <c r="G7" s="317"/>
      <c r="H7" s="317"/>
      <c r="I7" s="317"/>
      <c r="J7" s="317"/>
      <c r="K7" s="317"/>
      <c r="L7" s="317"/>
      <c r="M7" s="317"/>
      <c r="N7" s="317"/>
      <c r="O7" s="317"/>
      <c r="P7" s="317"/>
      <c r="Q7" s="317"/>
    </row>
    <row r="8" spans="1:20" ht="15.75" thickBot="1">
      <c r="A8" s="282" t="s">
        <v>218</v>
      </c>
      <c r="E8" s="323">
        <v>0</v>
      </c>
      <c r="F8" s="14">
        <f>+E20</f>
        <v>1E-4</v>
      </c>
      <c r="G8" s="14">
        <f t="shared" ref="G8:P8" si="0">+F20</f>
        <v>9.9900000000000002E-5</v>
      </c>
      <c r="H8" s="14">
        <f t="shared" si="0"/>
        <v>9.9900100000000009E-5</v>
      </c>
      <c r="I8" s="14">
        <f t="shared" si="0"/>
        <v>9.9900099900000004E-5</v>
      </c>
      <c r="J8" s="14">
        <f t="shared" si="0"/>
        <v>9.9900099900100008E-5</v>
      </c>
      <c r="K8" s="14">
        <f t="shared" si="0"/>
        <v>9.9900099900099886E-5</v>
      </c>
      <c r="L8" s="14">
        <f t="shared" si="0"/>
        <v>9.99000999000999E-5</v>
      </c>
      <c r="M8" s="14">
        <f t="shared" si="0"/>
        <v>9.9900099900099886E-5</v>
      </c>
      <c r="N8" s="14">
        <f t="shared" si="0"/>
        <v>9.99000999000999E-5</v>
      </c>
      <c r="O8" s="14">
        <f t="shared" si="0"/>
        <v>9.9900099900099886E-5</v>
      </c>
      <c r="P8" s="14">
        <f t="shared" si="0"/>
        <v>9.99000999000999E-5</v>
      </c>
    </row>
    <row r="10" spans="1:20">
      <c r="A10" t="s">
        <v>219</v>
      </c>
      <c r="D10" s="318"/>
      <c r="E10" s="324">
        <v>1E-4</v>
      </c>
      <c r="F10" s="324">
        <v>1E-4</v>
      </c>
      <c r="G10" s="324">
        <v>1E-4</v>
      </c>
      <c r="H10" s="324">
        <v>1E-4</v>
      </c>
      <c r="I10" s="324">
        <v>1E-4</v>
      </c>
      <c r="J10" s="324">
        <v>1E-4</v>
      </c>
      <c r="K10" s="324">
        <v>1E-4</v>
      </c>
      <c r="L10" s="324">
        <v>1E-4</v>
      </c>
      <c r="M10" s="324">
        <v>1E-4</v>
      </c>
      <c r="N10" s="324">
        <v>1E-4</v>
      </c>
      <c r="O10" s="324">
        <v>1E-4</v>
      </c>
      <c r="P10" s="324">
        <v>1E-4</v>
      </c>
      <c r="Q10" s="14">
        <f>SUM(E10:P10)</f>
        <v>1.2000000000000003E-3</v>
      </c>
    </row>
    <row r="12" spans="1:20" ht="17.25">
      <c r="A12" t="s">
        <v>220</v>
      </c>
      <c r="C12" s="318">
        <v>30</v>
      </c>
      <c r="D12" s="320">
        <v>1</v>
      </c>
      <c r="E12" s="14">
        <f>-E8*$D$12</f>
        <v>0</v>
      </c>
      <c r="F12" s="14">
        <f t="shared" ref="F12:P12" si="1">-F8*$D$12</f>
        <v>-1E-4</v>
      </c>
      <c r="G12" s="14">
        <f t="shared" si="1"/>
        <v>-9.9900000000000002E-5</v>
      </c>
      <c r="H12" s="14">
        <f t="shared" si="1"/>
        <v>-9.9900100000000009E-5</v>
      </c>
      <c r="I12" s="14">
        <f t="shared" si="1"/>
        <v>-9.9900099900000004E-5</v>
      </c>
      <c r="J12" s="14">
        <f t="shared" si="1"/>
        <v>-9.9900099900100008E-5</v>
      </c>
      <c r="K12" s="14">
        <f t="shared" si="1"/>
        <v>-9.9900099900099886E-5</v>
      </c>
      <c r="L12" s="14">
        <f t="shared" si="1"/>
        <v>-9.99000999000999E-5</v>
      </c>
      <c r="M12" s="14">
        <f t="shared" si="1"/>
        <v>-9.9900099900099886E-5</v>
      </c>
      <c r="N12" s="14">
        <f t="shared" si="1"/>
        <v>-9.99000999000999E-5</v>
      </c>
      <c r="O12" s="14">
        <f t="shared" si="1"/>
        <v>-9.9900099900099886E-5</v>
      </c>
      <c r="P12" s="14">
        <f t="shared" si="1"/>
        <v>-9.99000999000999E-5</v>
      </c>
      <c r="Q12" s="14">
        <f t="shared" ref="Q12:Q14" si="2">SUM(E12:P12)</f>
        <v>-1.0990008992006993E-3</v>
      </c>
    </row>
    <row r="13" spans="1:20">
      <c r="C13" s="318">
        <v>60</v>
      </c>
      <c r="D13" s="320">
        <v>0</v>
      </c>
      <c r="E13" s="14">
        <f>-E8*D13</f>
        <v>0</v>
      </c>
      <c r="F13" s="14">
        <f>-E10*$D$13</f>
        <v>0</v>
      </c>
      <c r="G13" s="14">
        <f t="shared" ref="G13:P13" si="3">-F10*$D$13</f>
        <v>0</v>
      </c>
      <c r="H13" s="14">
        <f t="shared" si="3"/>
        <v>0</v>
      </c>
      <c r="I13" s="14">
        <f t="shared" si="3"/>
        <v>0</v>
      </c>
      <c r="J13" s="14">
        <f t="shared" si="3"/>
        <v>0</v>
      </c>
      <c r="K13" s="14">
        <f t="shared" si="3"/>
        <v>0</v>
      </c>
      <c r="L13" s="14">
        <f t="shared" si="3"/>
        <v>0</v>
      </c>
      <c r="M13" s="14">
        <f t="shared" si="3"/>
        <v>0</v>
      </c>
      <c r="N13" s="14">
        <f t="shared" si="3"/>
        <v>0</v>
      </c>
      <c r="O13" s="14">
        <f t="shared" si="3"/>
        <v>0</v>
      </c>
      <c r="P13" s="14">
        <f t="shared" si="3"/>
        <v>0</v>
      </c>
      <c r="Q13" s="14">
        <f t="shared" si="2"/>
        <v>0</v>
      </c>
    </row>
    <row r="14" spans="1:20">
      <c r="C14" s="318">
        <v>90</v>
      </c>
      <c r="D14" s="320">
        <v>0</v>
      </c>
      <c r="E14" s="14">
        <f>-E8*D14</f>
        <v>0</v>
      </c>
      <c r="F14" s="14">
        <f>-E8*D14</f>
        <v>0</v>
      </c>
      <c r="G14" s="14">
        <f>-E10*$D$14</f>
        <v>0</v>
      </c>
      <c r="H14" s="14">
        <f t="shared" ref="H14:P14" si="4">-F10*$D$14</f>
        <v>0</v>
      </c>
      <c r="I14" s="14">
        <f t="shared" si="4"/>
        <v>0</v>
      </c>
      <c r="J14" s="14">
        <f t="shared" si="4"/>
        <v>0</v>
      </c>
      <c r="K14" s="14">
        <f t="shared" si="4"/>
        <v>0</v>
      </c>
      <c r="L14" s="14">
        <f t="shared" si="4"/>
        <v>0</v>
      </c>
      <c r="M14" s="14">
        <f t="shared" si="4"/>
        <v>0</v>
      </c>
      <c r="N14" s="14">
        <f t="shared" si="4"/>
        <v>0</v>
      </c>
      <c r="O14" s="14">
        <f t="shared" si="4"/>
        <v>0</v>
      </c>
      <c r="P14" s="14">
        <f t="shared" si="4"/>
        <v>0</v>
      </c>
      <c r="Q14" s="14">
        <f t="shared" si="2"/>
        <v>0</v>
      </c>
    </row>
    <row r="15" spans="1:20">
      <c r="E15" s="26">
        <f>SUM(E12:E14)</f>
        <v>0</v>
      </c>
      <c r="F15" s="26">
        <f t="shared" ref="F15:Q15" si="5">SUM(F12:F14)</f>
        <v>-1E-4</v>
      </c>
      <c r="G15" s="26">
        <f t="shared" si="5"/>
        <v>-9.9900000000000002E-5</v>
      </c>
      <c r="H15" s="26">
        <f t="shared" si="5"/>
        <v>-9.9900100000000009E-5</v>
      </c>
      <c r="I15" s="26">
        <f t="shared" si="5"/>
        <v>-9.9900099900000004E-5</v>
      </c>
      <c r="J15" s="26">
        <f t="shared" si="5"/>
        <v>-9.9900099900100008E-5</v>
      </c>
      <c r="K15" s="26">
        <f t="shared" si="5"/>
        <v>-9.9900099900099886E-5</v>
      </c>
      <c r="L15" s="26">
        <f t="shared" si="5"/>
        <v>-9.99000999000999E-5</v>
      </c>
      <c r="M15" s="26">
        <f t="shared" si="5"/>
        <v>-9.9900099900099886E-5</v>
      </c>
      <c r="N15" s="26">
        <f t="shared" si="5"/>
        <v>-9.99000999000999E-5</v>
      </c>
      <c r="O15" s="26">
        <f t="shared" si="5"/>
        <v>-9.9900099900099886E-5</v>
      </c>
      <c r="P15" s="26">
        <f t="shared" si="5"/>
        <v>-9.99000999000999E-5</v>
      </c>
      <c r="Q15" s="26">
        <f t="shared" si="5"/>
        <v>-1.0990008992006993E-3</v>
      </c>
    </row>
    <row r="16" spans="1:20">
      <c r="E16" s="14"/>
      <c r="F16" s="14"/>
      <c r="G16" s="14"/>
      <c r="H16" s="14"/>
      <c r="I16" s="14"/>
      <c r="J16" s="14"/>
      <c r="K16" s="14"/>
      <c r="L16" s="14"/>
      <c r="M16" s="14"/>
      <c r="N16" s="14"/>
      <c r="O16" s="14"/>
      <c r="P16" s="14"/>
    </row>
    <row r="17" spans="1:21" ht="17.25">
      <c r="A17" t="s">
        <v>221</v>
      </c>
      <c r="E17" s="19">
        <f>-E18*E8</f>
        <v>0</v>
      </c>
      <c r="F17" s="19">
        <f t="shared" ref="F17:P17" si="6">-F18*F8</f>
        <v>-1.0000000000000001E-7</v>
      </c>
      <c r="G17" s="19">
        <f t="shared" si="6"/>
        <v>-9.9900000000000001E-8</v>
      </c>
      <c r="H17" s="19">
        <f t="shared" si="6"/>
        <v>-9.9900100000000007E-8</v>
      </c>
      <c r="I17" s="19">
        <f t="shared" si="6"/>
        <v>-9.9900099900000012E-8</v>
      </c>
      <c r="J17" s="19">
        <f t="shared" si="6"/>
        <v>-9.9900099900100014E-8</v>
      </c>
      <c r="K17" s="19">
        <f t="shared" si="6"/>
        <v>-9.9900099900099882E-8</v>
      </c>
      <c r="L17" s="19">
        <f t="shared" si="6"/>
        <v>-9.9900099900099908E-8</v>
      </c>
      <c r="M17" s="19">
        <f t="shared" si="6"/>
        <v>-9.9900099900099882E-8</v>
      </c>
      <c r="N17" s="19">
        <f t="shared" si="6"/>
        <v>-9.9900099900099908E-8</v>
      </c>
      <c r="O17" s="19">
        <f t="shared" si="6"/>
        <v>-9.9900099900099882E-8</v>
      </c>
      <c r="P17" s="19">
        <f t="shared" si="6"/>
        <v>-9.9900099900099908E-8</v>
      </c>
      <c r="Q17" s="19">
        <f>SUM(E17:P17)</f>
        <v>-1.0990008992006995E-6</v>
      </c>
      <c r="U17" s="14"/>
    </row>
    <row r="18" spans="1:21">
      <c r="E18" s="321">
        <v>1E-3</v>
      </c>
      <c r="F18" s="321">
        <v>1E-3</v>
      </c>
      <c r="G18" s="321">
        <v>1E-3</v>
      </c>
      <c r="H18" s="321">
        <v>1E-3</v>
      </c>
      <c r="I18" s="321">
        <v>1E-3</v>
      </c>
      <c r="J18" s="321">
        <v>1E-3</v>
      </c>
      <c r="K18" s="321">
        <v>1E-3</v>
      </c>
      <c r="L18" s="321">
        <v>1E-3</v>
      </c>
      <c r="M18" s="321">
        <v>1E-3</v>
      </c>
      <c r="N18" s="321">
        <v>1E-3</v>
      </c>
      <c r="O18" s="321">
        <v>1E-3</v>
      </c>
      <c r="P18" s="321">
        <v>1E-3</v>
      </c>
      <c r="Q18" s="322">
        <f>SUM(E18:P18)</f>
        <v>1.2000000000000004E-2</v>
      </c>
    </row>
    <row r="19" spans="1:21">
      <c r="E19" s="14"/>
      <c r="F19" s="14"/>
      <c r="G19" s="14"/>
      <c r="H19" s="14"/>
      <c r="I19" s="14"/>
      <c r="J19" s="14"/>
      <c r="K19" s="14"/>
      <c r="L19" s="14"/>
      <c r="M19" s="14"/>
      <c r="N19" s="14"/>
      <c r="O19" s="14"/>
      <c r="P19" s="14"/>
    </row>
    <row r="20" spans="1:21" ht="15.75" thickBot="1">
      <c r="A20" s="282" t="s">
        <v>222</v>
      </c>
      <c r="E20" s="20">
        <f>+E8+E10+E15+E17</f>
        <v>1E-4</v>
      </c>
      <c r="F20" s="20">
        <f t="shared" ref="F20:P20" si="7">+F8+F10+F15+F17</f>
        <v>9.9900000000000002E-5</v>
      </c>
      <c r="G20" s="20">
        <f t="shared" si="7"/>
        <v>9.9900100000000009E-5</v>
      </c>
      <c r="H20" s="20">
        <f t="shared" si="7"/>
        <v>9.9900099900000004E-5</v>
      </c>
      <c r="I20" s="20">
        <f t="shared" si="7"/>
        <v>9.9900099900100008E-5</v>
      </c>
      <c r="J20" s="20">
        <f t="shared" si="7"/>
        <v>9.9900099900099886E-5</v>
      </c>
      <c r="K20" s="20">
        <f t="shared" si="7"/>
        <v>9.99000999000999E-5</v>
      </c>
      <c r="L20" s="20">
        <f t="shared" si="7"/>
        <v>9.9900099900099886E-5</v>
      </c>
      <c r="M20" s="20">
        <f t="shared" si="7"/>
        <v>9.99000999000999E-5</v>
      </c>
      <c r="N20" s="20">
        <f t="shared" si="7"/>
        <v>9.9900099900099886E-5</v>
      </c>
      <c r="O20" s="20">
        <f t="shared" si="7"/>
        <v>9.99000999000999E-5</v>
      </c>
      <c r="P20" s="20">
        <f t="shared" si="7"/>
        <v>9.9900099900099886E-5</v>
      </c>
      <c r="Q20" s="14"/>
    </row>
    <row r="21" spans="1:21" ht="15.75" thickTop="1">
      <c r="C21" s="282" t="s">
        <v>204</v>
      </c>
      <c r="E21" s="14">
        <f>+E8-E20</f>
        <v>-1E-4</v>
      </c>
      <c r="F21" s="14">
        <f t="shared" ref="F21:P21" si="8">+F8-F20</f>
        <v>1.0000000000000243E-7</v>
      </c>
      <c r="G21" s="14">
        <f t="shared" si="8"/>
        <v>-1.0000000000699553E-10</v>
      </c>
      <c r="H21" s="14">
        <f t="shared" si="8"/>
        <v>1.0000000502143058E-13</v>
      </c>
      <c r="I21" s="14">
        <f t="shared" si="8"/>
        <v>-1.0000409788463172E-16</v>
      </c>
      <c r="J21" s="14">
        <f t="shared" si="8"/>
        <v>1.2197274440461925E-19</v>
      </c>
      <c r="K21" s="14">
        <f t="shared" si="8"/>
        <v>0</v>
      </c>
      <c r="L21" s="14">
        <f t="shared" si="8"/>
        <v>0</v>
      </c>
      <c r="M21" s="14">
        <f t="shared" si="8"/>
        <v>0</v>
      </c>
      <c r="N21" s="14">
        <f t="shared" si="8"/>
        <v>0</v>
      </c>
      <c r="O21" s="14">
        <f t="shared" si="8"/>
        <v>0</v>
      </c>
      <c r="P21" s="14">
        <f t="shared" si="8"/>
        <v>0</v>
      </c>
      <c r="Q21" s="14">
        <f t="shared" ref="Q21" si="9">SUM(E21:P21)</f>
        <v>-9.9900099900099886E-5</v>
      </c>
      <c r="R21" s="14"/>
    </row>
    <row r="22" spans="1:21" ht="15.75" thickBot="1">
      <c r="A22" s="330"/>
      <c r="B22" s="330"/>
      <c r="C22" s="330"/>
      <c r="D22" s="330"/>
      <c r="E22" s="325"/>
      <c r="F22" s="325"/>
      <c r="G22" s="325"/>
      <c r="H22" s="325"/>
      <c r="I22" s="325"/>
      <c r="J22" s="325"/>
      <c r="K22" s="325"/>
      <c r="L22" s="325"/>
      <c r="M22" s="325"/>
      <c r="N22" s="325"/>
      <c r="O22" s="325"/>
      <c r="P22" s="325"/>
      <c r="Q22" s="330"/>
    </row>
    <row r="23" spans="1:21">
      <c r="E23" s="14"/>
      <c r="F23" s="14"/>
      <c r="G23" s="14"/>
      <c r="H23" s="14"/>
      <c r="I23" s="14"/>
      <c r="J23" s="14"/>
      <c r="K23" s="14"/>
      <c r="L23" s="14"/>
      <c r="M23" s="14"/>
      <c r="N23" s="14"/>
      <c r="O23" s="14"/>
      <c r="P23" s="14"/>
    </row>
    <row r="24" spans="1:21" ht="18.75">
      <c r="A24" s="613" t="s">
        <v>227</v>
      </c>
      <c r="B24" s="613"/>
      <c r="C24" s="283"/>
      <c r="D24" s="316"/>
      <c r="E24" s="317"/>
      <c r="F24" s="317"/>
      <c r="G24" s="317"/>
      <c r="H24" s="317"/>
      <c r="I24" s="317"/>
      <c r="J24" s="317"/>
      <c r="K24" s="317"/>
      <c r="L24" s="317"/>
      <c r="M24" s="317"/>
      <c r="N24" s="317"/>
      <c r="O24" s="317"/>
      <c r="P24" s="317"/>
      <c r="Q24" s="317"/>
    </row>
    <row r="25" spans="1:21">
      <c r="A25" s="282" t="s">
        <v>218</v>
      </c>
      <c r="E25" s="329">
        <f>+P20</f>
        <v>9.9900099900099886E-5</v>
      </c>
      <c r="F25" s="14">
        <f>+E37</f>
        <v>9.99000999000999E-5</v>
      </c>
      <c r="G25" s="14">
        <f t="shared" ref="G25" si="10">+F37</f>
        <v>9.9900099900099886E-5</v>
      </c>
      <c r="H25" s="14">
        <f t="shared" ref="H25" si="11">+G37</f>
        <v>9.99000999000999E-5</v>
      </c>
      <c r="I25" s="14">
        <f t="shared" ref="I25" si="12">+H37</f>
        <v>9.9900099900099886E-5</v>
      </c>
      <c r="J25" s="14">
        <f t="shared" ref="J25" si="13">+I37</f>
        <v>9.99000999000999E-5</v>
      </c>
      <c r="K25" s="14">
        <f t="shared" ref="K25" si="14">+J37</f>
        <v>9.9900099900099886E-5</v>
      </c>
      <c r="L25" s="14">
        <f t="shared" ref="L25" si="15">+K37</f>
        <v>9.99000999000999E-5</v>
      </c>
      <c r="M25" s="14">
        <f t="shared" ref="M25" si="16">+L37</f>
        <v>9.9900099900099886E-5</v>
      </c>
      <c r="N25" s="14">
        <f t="shared" ref="N25" si="17">+M37</f>
        <v>9.99000999000999E-5</v>
      </c>
      <c r="O25" s="14">
        <f t="shared" ref="O25" si="18">+N37</f>
        <v>9.9900099900099886E-5</v>
      </c>
      <c r="P25" s="14">
        <f t="shared" ref="P25" si="19">+O37</f>
        <v>9.99000999000999E-5</v>
      </c>
    </row>
    <row r="27" spans="1:21">
      <c r="A27" t="s">
        <v>219</v>
      </c>
      <c r="D27" s="318"/>
      <c r="E27" s="324">
        <v>1E-4</v>
      </c>
      <c r="F27" s="324">
        <v>1E-4</v>
      </c>
      <c r="G27" s="324">
        <v>1E-4</v>
      </c>
      <c r="H27" s="324">
        <v>1E-4</v>
      </c>
      <c r="I27" s="324">
        <v>1E-4</v>
      </c>
      <c r="J27" s="324">
        <v>1E-4</v>
      </c>
      <c r="K27" s="324">
        <v>1E-4</v>
      </c>
      <c r="L27" s="324">
        <v>1E-4</v>
      </c>
      <c r="M27" s="324">
        <v>1E-4</v>
      </c>
      <c r="N27" s="324">
        <v>1E-4</v>
      </c>
      <c r="O27" s="324">
        <v>1E-4</v>
      </c>
      <c r="P27" s="324">
        <v>1E-4</v>
      </c>
      <c r="Q27" s="14">
        <f>SUM(E27:P27)</f>
        <v>1.2000000000000003E-3</v>
      </c>
    </row>
    <row r="29" spans="1:21" ht="17.25">
      <c r="A29" t="s">
        <v>220</v>
      </c>
      <c r="C29" s="318">
        <v>30</v>
      </c>
      <c r="D29" s="320">
        <v>1</v>
      </c>
      <c r="E29" s="14">
        <f>-E25*$D$12</f>
        <v>-9.9900099900099886E-5</v>
      </c>
      <c r="F29" s="14">
        <f t="shared" ref="F29:P29" si="20">-F25*$D$12</f>
        <v>-9.99000999000999E-5</v>
      </c>
      <c r="G29" s="14">
        <f t="shared" si="20"/>
        <v>-9.9900099900099886E-5</v>
      </c>
      <c r="H29" s="14">
        <f t="shared" si="20"/>
        <v>-9.99000999000999E-5</v>
      </c>
      <c r="I29" s="14">
        <f t="shared" si="20"/>
        <v>-9.9900099900099886E-5</v>
      </c>
      <c r="J29" s="14">
        <f t="shared" si="20"/>
        <v>-9.99000999000999E-5</v>
      </c>
      <c r="K29" s="14">
        <f t="shared" si="20"/>
        <v>-9.9900099900099886E-5</v>
      </c>
      <c r="L29" s="14">
        <f t="shared" si="20"/>
        <v>-9.99000999000999E-5</v>
      </c>
      <c r="M29" s="14">
        <f t="shared" si="20"/>
        <v>-9.9900099900099886E-5</v>
      </c>
      <c r="N29" s="14">
        <f t="shared" si="20"/>
        <v>-9.99000999000999E-5</v>
      </c>
      <c r="O29" s="14">
        <f t="shared" si="20"/>
        <v>-9.9900099900099886E-5</v>
      </c>
      <c r="P29" s="14">
        <f t="shared" si="20"/>
        <v>-9.99000999000999E-5</v>
      </c>
      <c r="Q29" s="14">
        <f t="shared" ref="Q29:Q31" si="21">SUM(E29:P29)</f>
        <v>-1.1988011988011988E-3</v>
      </c>
    </row>
    <row r="30" spans="1:21">
      <c r="C30" s="318">
        <v>60</v>
      </c>
      <c r="D30" s="320">
        <v>0</v>
      </c>
      <c r="E30" s="14">
        <f>-E25*D30</f>
        <v>0</v>
      </c>
      <c r="F30" s="14">
        <f>-E27*$D$13</f>
        <v>0</v>
      </c>
      <c r="G30" s="14">
        <f t="shared" ref="G30" si="22">-F27*$D$13</f>
        <v>0</v>
      </c>
      <c r="H30" s="14">
        <f t="shared" ref="H30" si="23">-G27*$D$13</f>
        <v>0</v>
      </c>
      <c r="I30" s="14">
        <f t="shared" ref="I30" si="24">-H27*$D$13</f>
        <v>0</v>
      </c>
      <c r="J30" s="14">
        <f t="shared" ref="J30" si="25">-I27*$D$13</f>
        <v>0</v>
      </c>
      <c r="K30" s="14">
        <f t="shared" ref="K30" si="26">-J27*$D$13</f>
        <v>0</v>
      </c>
      <c r="L30" s="14">
        <f t="shared" ref="L30" si="27">-K27*$D$13</f>
        <v>0</v>
      </c>
      <c r="M30" s="14">
        <f t="shared" ref="M30" si="28">-L27*$D$13</f>
        <v>0</v>
      </c>
      <c r="N30" s="14">
        <f t="shared" ref="N30" si="29">-M27*$D$13</f>
        <v>0</v>
      </c>
      <c r="O30" s="14">
        <f t="shared" ref="O30" si="30">-N27*$D$13</f>
        <v>0</v>
      </c>
      <c r="P30" s="14">
        <f t="shared" ref="P30" si="31">-O27*$D$13</f>
        <v>0</v>
      </c>
      <c r="Q30" s="14">
        <f t="shared" si="21"/>
        <v>0</v>
      </c>
    </row>
    <row r="31" spans="1:21">
      <c r="C31" s="318">
        <v>90</v>
      </c>
      <c r="D31" s="320">
        <v>0</v>
      </c>
      <c r="E31" s="14">
        <f>-E25*D31</f>
        <v>0</v>
      </c>
      <c r="F31" s="14">
        <f>-E25*D31</f>
        <v>0</v>
      </c>
      <c r="G31" s="14">
        <f>-E27*$D$14</f>
        <v>0</v>
      </c>
      <c r="H31" s="14">
        <f t="shared" ref="H31" si="32">-F27*$D$14</f>
        <v>0</v>
      </c>
      <c r="I31" s="14">
        <f t="shared" ref="I31" si="33">-G27*$D$14</f>
        <v>0</v>
      </c>
      <c r="J31" s="14">
        <f t="shared" ref="J31" si="34">-H27*$D$14</f>
        <v>0</v>
      </c>
      <c r="K31" s="14">
        <f t="shared" ref="K31" si="35">-I27*$D$14</f>
        <v>0</v>
      </c>
      <c r="L31" s="14">
        <f t="shared" ref="L31" si="36">-J27*$D$14</f>
        <v>0</v>
      </c>
      <c r="M31" s="14">
        <f t="shared" ref="M31" si="37">-K27*$D$14</f>
        <v>0</v>
      </c>
      <c r="N31" s="14">
        <f t="shared" ref="N31" si="38">-L27*$D$14</f>
        <v>0</v>
      </c>
      <c r="O31" s="14">
        <f t="shared" ref="O31" si="39">-M27*$D$14</f>
        <v>0</v>
      </c>
      <c r="P31" s="14">
        <f t="shared" ref="P31" si="40">-N27*$D$14</f>
        <v>0</v>
      </c>
      <c r="Q31" s="14">
        <f t="shared" si="21"/>
        <v>0</v>
      </c>
    </row>
    <row r="32" spans="1:21">
      <c r="E32" s="26">
        <f>SUM(E29:E31)</f>
        <v>-9.9900099900099886E-5</v>
      </c>
      <c r="F32" s="26">
        <f t="shared" ref="F32:Q32" si="41">SUM(F29:F31)</f>
        <v>-9.99000999000999E-5</v>
      </c>
      <c r="G32" s="26">
        <f t="shared" si="41"/>
        <v>-9.9900099900099886E-5</v>
      </c>
      <c r="H32" s="26">
        <f t="shared" si="41"/>
        <v>-9.99000999000999E-5</v>
      </c>
      <c r="I32" s="26">
        <f t="shared" si="41"/>
        <v>-9.9900099900099886E-5</v>
      </c>
      <c r="J32" s="26">
        <f t="shared" si="41"/>
        <v>-9.99000999000999E-5</v>
      </c>
      <c r="K32" s="26">
        <f t="shared" si="41"/>
        <v>-9.9900099900099886E-5</v>
      </c>
      <c r="L32" s="26">
        <f t="shared" si="41"/>
        <v>-9.99000999000999E-5</v>
      </c>
      <c r="M32" s="26">
        <f t="shared" si="41"/>
        <v>-9.9900099900099886E-5</v>
      </c>
      <c r="N32" s="26">
        <f t="shared" si="41"/>
        <v>-9.99000999000999E-5</v>
      </c>
      <c r="O32" s="26">
        <f t="shared" si="41"/>
        <v>-9.9900099900099886E-5</v>
      </c>
      <c r="P32" s="26">
        <f t="shared" si="41"/>
        <v>-9.99000999000999E-5</v>
      </c>
      <c r="Q32" s="26">
        <f t="shared" si="41"/>
        <v>-1.1988011988011988E-3</v>
      </c>
    </row>
    <row r="33" spans="1:17">
      <c r="E33" s="14"/>
      <c r="F33" s="14"/>
      <c r="G33" s="14"/>
      <c r="H33" s="14"/>
      <c r="I33" s="14"/>
      <c r="J33" s="14"/>
      <c r="K33" s="14"/>
      <c r="L33" s="14"/>
      <c r="M33" s="14"/>
      <c r="N33" s="14"/>
      <c r="O33" s="14"/>
      <c r="P33" s="14"/>
    </row>
    <row r="34" spans="1:17" ht="17.25">
      <c r="A34" t="s">
        <v>221</v>
      </c>
      <c r="E34" s="19">
        <f>-E35*E25</f>
        <v>-9.9900099900099882E-8</v>
      </c>
      <c r="F34" s="19">
        <f t="shared" ref="F34:P34" si="42">-F35*F25</f>
        <v>-9.9900099900099908E-8</v>
      </c>
      <c r="G34" s="19">
        <f t="shared" si="42"/>
        <v>-9.9900099900099882E-8</v>
      </c>
      <c r="H34" s="19">
        <f t="shared" si="42"/>
        <v>-9.9900099900099908E-8</v>
      </c>
      <c r="I34" s="19">
        <f t="shared" si="42"/>
        <v>-9.9900099900099882E-8</v>
      </c>
      <c r="J34" s="19">
        <f t="shared" si="42"/>
        <v>-9.9900099900099908E-8</v>
      </c>
      <c r="K34" s="19">
        <f t="shared" si="42"/>
        <v>-9.9900099900099882E-8</v>
      </c>
      <c r="L34" s="19">
        <f t="shared" si="42"/>
        <v>-9.9900099900099908E-8</v>
      </c>
      <c r="M34" s="19">
        <f t="shared" si="42"/>
        <v>-9.9900099900099882E-8</v>
      </c>
      <c r="N34" s="19">
        <f t="shared" si="42"/>
        <v>-9.9900099900099908E-8</v>
      </c>
      <c r="O34" s="19">
        <f t="shared" si="42"/>
        <v>-9.9900099900099882E-8</v>
      </c>
      <c r="P34" s="19">
        <f t="shared" si="42"/>
        <v>-9.9900099900099908E-8</v>
      </c>
      <c r="Q34" s="19">
        <f>SUM(E34:P34)</f>
        <v>-1.1988011988011989E-6</v>
      </c>
    </row>
    <row r="35" spans="1:17">
      <c r="E35" s="321">
        <v>1E-3</v>
      </c>
      <c r="F35" s="321">
        <v>1E-3</v>
      </c>
      <c r="G35" s="321">
        <v>1E-3</v>
      </c>
      <c r="H35" s="321">
        <v>1E-3</v>
      </c>
      <c r="I35" s="321">
        <v>1E-3</v>
      </c>
      <c r="J35" s="321">
        <v>1E-3</v>
      </c>
      <c r="K35" s="321">
        <v>1E-3</v>
      </c>
      <c r="L35" s="321">
        <v>1E-3</v>
      </c>
      <c r="M35" s="321">
        <v>1E-3</v>
      </c>
      <c r="N35" s="321">
        <v>1E-3</v>
      </c>
      <c r="O35" s="321">
        <v>1E-3</v>
      </c>
      <c r="P35" s="321">
        <v>1E-3</v>
      </c>
      <c r="Q35" s="322">
        <f>SUM(E35:P35)</f>
        <v>1.2000000000000004E-2</v>
      </c>
    </row>
    <row r="36" spans="1:17">
      <c r="E36" s="14"/>
      <c r="F36" s="14"/>
      <c r="G36" s="14"/>
      <c r="H36" s="14"/>
      <c r="I36" s="14"/>
      <c r="J36" s="14"/>
      <c r="K36" s="14"/>
      <c r="L36" s="14"/>
      <c r="M36" s="14"/>
      <c r="N36" s="14"/>
      <c r="O36" s="14"/>
      <c r="P36" s="14"/>
    </row>
    <row r="37" spans="1:17" ht="15.75" thickBot="1">
      <c r="A37" s="282" t="s">
        <v>222</v>
      </c>
      <c r="E37" s="20">
        <f>+E25+E27+E32+E34</f>
        <v>9.99000999000999E-5</v>
      </c>
      <c r="F37" s="20">
        <f t="shared" ref="F37:P37" si="43">+F25+F27+F32+F34</f>
        <v>9.9900099900099886E-5</v>
      </c>
      <c r="G37" s="20">
        <f t="shared" si="43"/>
        <v>9.99000999000999E-5</v>
      </c>
      <c r="H37" s="20">
        <f t="shared" si="43"/>
        <v>9.9900099900099886E-5</v>
      </c>
      <c r="I37" s="20">
        <f t="shared" si="43"/>
        <v>9.99000999000999E-5</v>
      </c>
      <c r="J37" s="20">
        <f t="shared" si="43"/>
        <v>9.9900099900099886E-5</v>
      </c>
      <c r="K37" s="20">
        <f t="shared" si="43"/>
        <v>9.99000999000999E-5</v>
      </c>
      <c r="L37" s="20">
        <f t="shared" si="43"/>
        <v>9.9900099900099886E-5</v>
      </c>
      <c r="M37" s="20">
        <f t="shared" si="43"/>
        <v>9.99000999000999E-5</v>
      </c>
      <c r="N37" s="20">
        <f t="shared" si="43"/>
        <v>9.9900099900099886E-5</v>
      </c>
      <c r="O37" s="20">
        <f t="shared" si="43"/>
        <v>9.99000999000999E-5</v>
      </c>
      <c r="P37" s="20">
        <f t="shared" si="43"/>
        <v>9.9900099900099886E-5</v>
      </c>
      <c r="Q37" s="14"/>
    </row>
    <row r="38" spans="1:17" ht="15.75" thickTop="1">
      <c r="C38" s="282" t="s">
        <v>204</v>
      </c>
      <c r="E38" s="14">
        <f>+E25-E37</f>
        <v>0</v>
      </c>
      <c r="F38" s="14">
        <f t="shared" ref="F38" si="44">+F25-F37</f>
        <v>0</v>
      </c>
      <c r="G38" s="14">
        <f t="shared" ref="G38" si="45">+G25-G37</f>
        <v>0</v>
      </c>
      <c r="H38" s="14">
        <f t="shared" ref="H38" si="46">+H25-H37</f>
        <v>0</v>
      </c>
      <c r="I38" s="14">
        <f t="shared" ref="I38" si="47">+I25-I37</f>
        <v>0</v>
      </c>
      <c r="J38" s="14">
        <f t="shared" ref="J38" si="48">+J25-J37</f>
        <v>0</v>
      </c>
      <c r="K38" s="14">
        <f t="shared" ref="K38" si="49">+K25-K37</f>
        <v>0</v>
      </c>
      <c r="L38" s="14">
        <f t="shared" ref="L38" si="50">+L25-L37</f>
        <v>0</v>
      </c>
      <c r="M38" s="14">
        <f t="shared" ref="M38" si="51">+M25-M37</f>
        <v>0</v>
      </c>
      <c r="N38" s="14">
        <f t="shared" ref="N38" si="52">+N25-N37</f>
        <v>0</v>
      </c>
      <c r="O38" s="14">
        <f t="shared" ref="O38" si="53">+O25-O37</f>
        <v>0</v>
      </c>
      <c r="P38" s="14">
        <f t="shared" ref="P38" si="54">+P25-P37</f>
        <v>0</v>
      </c>
      <c r="Q38" s="14">
        <f t="shared" ref="Q38" si="55">SUM(E38:P38)</f>
        <v>0</v>
      </c>
    </row>
  </sheetData>
  <mergeCells count="5">
    <mergeCell ref="A1:K1"/>
    <mergeCell ref="O2:P2"/>
    <mergeCell ref="A5:C5"/>
    <mergeCell ref="A7:B7"/>
    <mergeCell ref="A24:B2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17A8B-326B-4862-9FA2-DEBA5A81E144}">
  <sheetPr>
    <tabColor rgb="FF00B0F0"/>
  </sheetPr>
  <dimension ref="A1:X80"/>
  <sheetViews>
    <sheetView workbookViewId="0">
      <pane xSplit="16" ySplit="5" topLeftCell="Q6" activePane="bottomRight" state="frozen"/>
      <selection activeCell="Q25" sqref="Q25"/>
      <selection pane="topRight" activeCell="Q25" sqref="Q25"/>
      <selection pane="bottomLeft" activeCell="Q25" sqref="Q25"/>
      <selection pane="bottomRight" activeCell="U49" sqref="U49"/>
    </sheetView>
  </sheetViews>
  <sheetFormatPr defaultRowHeight="15"/>
  <cols>
    <col min="1" max="1" width="4.28515625" customWidth="1"/>
    <col min="2" max="2" width="10.5703125" customWidth="1"/>
    <col min="3" max="3" width="10.42578125" customWidth="1"/>
    <col min="5" max="5" width="10.140625" customWidth="1"/>
    <col min="15" max="15" width="9.85546875" bestFit="1" customWidth="1"/>
    <col min="17" max="17" width="12.140625" bestFit="1" customWidth="1"/>
    <col min="18" max="18" width="2.28515625" customWidth="1"/>
  </cols>
  <sheetData>
    <row r="1" spans="1:24" ht="18.75">
      <c r="A1" s="591" t="str">
        <f>+Plan!A1</f>
        <v>Jake's Family Sports Bar &amp; Grill</v>
      </c>
      <c r="B1" s="591"/>
      <c r="C1" s="591"/>
      <c r="D1" s="591"/>
      <c r="E1" s="591"/>
      <c r="F1" s="591"/>
      <c r="G1" s="591"/>
      <c r="H1" s="591"/>
      <c r="I1" s="591"/>
      <c r="J1" s="591"/>
    </row>
    <row r="2" spans="1:24" ht="26.25">
      <c r="A2" s="303" t="s">
        <v>230</v>
      </c>
      <c r="E2" s="327"/>
      <c r="L2" s="15"/>
      <c r="N2" s="614"/>
      <c r="O2" s="614"/>
      <c r="P2" s="304"/>
    </row>
    <row r="3" spans="1:24" ht="15.75" thickBot="1"/>
    <row r="4" spans="1:24" ht="17.25">
      <c r="A4" s="305"/>
      <c r="B4" s="306"/>
      <c r="C4" s="307"/>
      <c r="D4" s="309" t="s">
        <v>22</v>
      </c>
      <c r="E4" s="310" t="s">
        <v>23</v>
      </c>
      <c r="F4" s="309" t="s">
        <v>24</v>
      </c>
      <c r="G4" s="309" t="s">
        <v>25</v>
      </c>
      <c r="H4" s="310" t="s">
        <v>14</v>
      </c>
      <c r="I4" s="309" t="s">
        <v>15</v>
      </c>
      <c r="J4" s="310" t="s">
        <v>16</v>
      </c>
      <c r="K4" s="309" t="s">
        <v>17</v>
      </c>
      <c r="L4" s="310" t="s">
        <v>18</v>
      </c>
      <c r="M4" s="309" t="s">
        <v>19</v>
      </c>
      <c r="N4" s="309" t="s">
        <v>20</v>
      </c>
      <c r="O4" s="309" t="s">
        <v>21</v>
      </c>
      <c r="P4" s="311"/>
      <c r="R4" s="270">
        <v>1</v>
      </c>
      <c r="S4" s="571" t="s">
        <v>233</v>
      </c>
      <c r="T4" s="571"/>
      <c r="U4" s="571"/>
      <c r="V4" s="571"/>
      <c r="W4" s="571"/>
      <c r="X4" s="571"/>
    </row>
    <row r="5" spans="1:24" ht="18" thickBot="1">
      <c r="A5" s="588" t="s">
        <v>216</v>
      </c>
      <c r="B5" s="612"/>
      <c r="C5" s="589"/>
      <c r="D5" s="313">
        <v>1</v>
      </c>
      <c r="E5" s="314">
        <v>2</v>
      </c>
      <c r="F5" s="313">
        <v>3</v>
      </c>
      <c r="G5" s="313">
        <v>4</v>
      </c>
      <c r="H5" s="314">
        <v>5</v>
      </c>
      <c r="I5" s="313">
        <v>6</v>
      </c>
      <c r="J5" s="314">
        <v>7</v>
      </c>
      <c r="K5" s="313">
        <v>8</v>
      </c>
      <c r="L5" s="314">
        <v>9</v>
      </c>
      <c r="M5" s="313">
        <v>10</v>
      </c>
      <c r="N5" s="313">
        <v>11</v>
      </c>
      <c r="O5" s="313">
        <v>12</v>
      </c>
      <c r="P5" s="315" t="s">
        <v>8</v>
      </c>
      <c r="Q5" s="338" t="s">
        <v>234</v>
      </c>
      <c r="R5" s="270"/>
      <c r="S5" s="571"/>
      <c r="T5" s="571"/>
      <c r="U5" s="571"/>
      <c r="V5" s="571"/>
      <c r="W5" s="571"/>
      <c r="X5" s="571"/>
    </row>
    <row r="6" spans="1:24" ht="15.75">
      <c r="A6" s="283"/>
      <c r="B6" s="283"/>
      <c r="C6" s="283"/>
      <c r="D6" s="317"/>
      <c r="E6" s="317"/>
      <c r="F6" s="317"/>
      <c r="G6" s="317"/>
      <c r="H6" s="317"/>
      <c r="I6" s="317"/>
      <c r="J6" s="317"/>
      <c r="K6" s="317"/>
      <c r="L6" s="317"/>
      <c r="M6" s="317"/>
      <c r="N6" s="317"/>
      <c r="O6" s="317"/>
      <c r="P6" s="317"/>
    </row>
    <row r="7" spans="1:24" ht="18.75">
      <c r="A7" s="613" t="s">
        <v>226</v>
      </c>
      <c r="B7" s="613"/>
      <c r="C7" s="283"/>
      <c r="D7" s="317"/>
      <c r="E7" s="317"/>
      <c r="F7" s="317"/>
      <c r="G7" s="317"/>
      <c r="H7" s="317"/>
      <c r="I7" s="317"/>
      <c r="J7" s="317"/>
      <c r="K7" s="317"/>
      <c r="L7" s="317"/>
      <c r="M7" s="317"/>
      <c r="N7" s="317"/>
      <c r="O7" s="317"/>
      <c r="P7" s="317"/>
    </row>
    <row r="8" spans="1:24">
      <c r="A8" s="282" t="s">
        <v>218</v>
      </c>
      <c r="D8" s="328"/>
      <c r="E8" s="14"/>
      <c r="F8" s="14"/>
      <c r="G8" s="14"/>
      <c r="H8" s="14"/>
      <c r="I8" s="14"/>
      <c r="J8" s="14"/>
      <c r="K8" s="14"/>
      <c r="L8" s="14"/>
      <c r="M8" s="14"/>
      <c r="N8" s="14"/>
      <c r="O8" s="14"/>
    </row>
    <row r="9" spans="1:24">
      <c r="A9" s="282"/>
      <c r="B9" s="319" t="str">
        <f>+'CF Y1-Monthly'!C6</f>
        <v>Meals</v>
      </c>
      <c r="D9" s="324">
        <v>2500</v>
      </c>
      <c r="E9" s="23">
        <f>+D37</f>
        <v>2377.0125000000003</v>
      </c>
      <c r="F9" s="23">
        <f t="shared" ref="F9:N9" si="0">+E37</f>
        <v>2604.624798750001</v>
      </c>
      <c r="G9" s="23">
        <f t="shared" si="0"/>
        <v>2481.6268362701262</v>
      </c>
      <c r="H9" s="23">
        <f t="shared" si="0"/>
        <v>2475.5036735865001</v>
      </c>
      <c r="I9" s="23">
        <f t="shared" si="0"/>
        <v>2352.5186232191413</v>
      </c>
      <c r="J9" s="23">
        <f t="shared" si="0"/>
        <v>2346.4083713568193</v>
      </c>
      <c r="K9" s="23">
        <f t="shared" si="0"/>
        <v>2223.4362305196842</v>
      </c>
      <c r="L9" s="23">
        <f t="shared" si="0"/>
        <v>2100.4763868966329</v>
      </c>
      <c r="M9" s="23">
        <f t="shared" si="0"/>
        <v>2094.3913392579439</v>
      </c>
      <c r="N9" s="23">
        <f t="shared" si="0"/>
        <v>1971.4444001240179</v>
      </c>
      <c r="O9" s="23">
        <f>+N37</f>
        <v>1965.3722556840062</v>
      </c>
      <c r="P9" s="14"/>
    </row>
    <row r="10" spans="1:24">
      <c r="A10" s="282"/>
      <c r="B10" s="319" t="str">
        <f>+'CF Y1-Monthly'!C7</f>
        <v>Appetizers</v>
      </c>
      <c r="D10" s="324">
        <v>4500</v>
      </c>
      <c r="E10" s="23">
        <f t="shared" ref="E10:N12" si="1">+D38</f>
        <v>5742.8833333333341</v>
      </c>
      <c r="F10" s="23">
        <f t="shared" si="1"/>
        <v>7155.6423783333357</v>
      </c>
      <c r="G10" s="23">
        <f t="shared" si="1"/>
        <v>8398.2601474288367</v>
      </c>
      <c r="H10" s="23">
        <f t="shared" si="1"/>
        <v>9697.4203214140944</v>
      </c>
      <c r="I10" s="23">
        <f t="shared" si="1"/>
        <v>10939.783912715287</v>
      </c>
      <c r="J10" s="23">
        <f t="shared" si="1"/>
        <v>12238.689934324017</v>
      </c>
      <c r="K10" s="23">
        <f t="shared" si="1"/>
        <v>13480.799398663918</v>
      </c>
      <c r="L10" s="23">
        <f t="shared" si="1"/>
        <v>14722.784652057388</v>
      </c>
      <c r="M10" s="23">
        <f t="shared" si="1"/>
        <v>16021.312373592182</v>
      </c>
      <c r="N10" s="23">
        <f t="shared" si="1"/>
        <v>17263.043575688156</v>
      </c>
      <c r="O10" s="23">
        <f t="shared" ref="O10" si="2">+N38</f>
        <v>18561.317271330587</v>
      </c>
      <c r="P10" s="14"/>
    </row>
    <row r="11" spans="1:24">
      <c r="A11" s="282"/>
      <c r="B11" s="319" t="str">
        <f>+'CF Y1-Monthly'!C8</f>
        <v>Beverages</v>
      </c>
      <c r="D11" s="324">
        <v>1000</v>
      </c>
      <c r="E11" s="23">
        <f t="shared" si="1"/>
        <v>1521.8111111111111</v>
      </c>
      <c r="F11" s="23">
        <f t="shared" si="1"/>
        <v>2089.836707777778</v>
      </c>
      <c r="G11" s="23">
        <f t="shared" si="1"/>
        <v>2611.5388352181112</v>
      </c>
      <c r="H11" s="23">
        <f t="shared" si="1"/>
        <v>3148.611014667923</v>
      </c>
      <c r="I11" s="23">
        <f t="shared" si="1"/>
        <v>3670.2072646775673</v>
      </c>
      <c r="J11" s="23">
        <f t="shared" si="1"/>
        <v>4207.1735772844322</v>
      </c>
      <c r="K11" s="23">
        <f t="shared" si="1"/>
        <v>4728.6639710378149</v>
      </c>
      <c r="L11" s="23">
        <f t="shared" si="1"/>
        <v>5250.1022157518228</v>
      </c>
      <c r="M11" s="23">
        <f t="shared" si="1"/>
        <v>5786.9105388635808</v>
      </c>
      <c r="N11" s="23">
        <f t="shared" si="1"/>
        <v>6308.2429589208059</v>
      </c>
      <c r="O11" s="23">
        <f t="shared" ref="O11" si="3">+N39</f>
        <v>6844.9454679582468</v>
      </c>
      <c r="P11" s="14"/>
    </row>
    <row r="12" spans="1:24">
      <c r="A12" s="282"/>
      <c r="B12" s="319" t="str">
        <f>+'CF Y1-Monthly'!C9</f>
        <v>Alchohol</v>
      </c>
      <c r="D12" s="324">
        <v>8000</v>
      </c>
      <c r="E12" s="23">
        <f t="shared" si="1"/>
        <v>8061.7</v>
      </c>
      <c r="F12" s="23">
        <f t="shared" si="1"/>
        <v>8310.8938300000009</v>
      </c>
      <c r="G12" s="23">
        <f t="shared" si="1"/>
        <v>8372.5627406170006</v>
      </c>
      <c r="H12" s="23">
        <f t="shared" si="1"/>
        <v>8496.7254843429382</v>
      </c>
      <c r="I12" s="23">
        <f t="shared" si="1"/>
        <v>8558.3758117945035</v>
      </c>
      <c r="J12" s="23">
        <f t="shared" si="1"/>
        <v>8682.5199742133245</v>
      </c>
      <c r="K12" s="23">
        <f t="shared" si="1"/>
        <v>8744.1517222159036</v>
      </c>
      <c r="L12" s="23">
        <f t="shared" si="1"/>
        <v>8805.7773070436815</v>
      </c>
      <c r="M12" s="23">
        <f t="shared" si="1"/>
        <v>8929.8967293129772</v>
      </c>
      <c r="N12" s="23">
        <f t="shared" si="1"/>
        <v>8991.5037396400458</v>
      </c>
      <c r="O12" s="23">
        <f t="shared" ref="O12" si="4">+N40</f>
        <v>9115.6045892660823</v>
      </c>
      <c r="P12" s="14"/>
    </row>
    <row r="13" spans="1:24">
      <c r="A13" s="282"/>
      <c r="D13" s="335">
        <f>SUM(D9:D12)</f>
        <v>16000</v>
      </c>
      <c r="E13" s="335">
        <f t="shared" ref="E13" si="5">SUM(E9:E12)</f>
        <v>17703.406944444447</v>
      </c>
      <c r="F13" s="335">
        <f t="shared" ref="F13" si="6">SUM(F9:F12)</f>
        <v>20160.997714861114</v>
      </c>
      <c r="G13" s="335">
        <f t="shared" ref="G13" si="7">SUM(G9:G12)</f>
        <v>21863.988559534075</v>
      </c>
      <c r="H13" s="335">
        <f t="shared" ref="H13" si="8">SUM(H9:H12)</f>
        <v>23818.260494011454</v>
      </c>
      <c r="I13" s="335">
        <f t="shared" ref="I13" si="9">SUM(I9:I12)</f>
        <v>25520.885612406499</v>
      </c>
      <c r="J13" s="335">
        <f t="shared" ref="J13" si="10">SUM(J9:J12)</f>
        <v>27474.791857178592</v>
      </c>
      <c r="K13" s="335">
        <f t="shared" ref="K13" si="11">SUM(K9:K12)</f>
        <v>29177.051322437321</v>
      </c>
      <c r="L13" s="335">
        <f t="shared" ref="L13" si="12">SUM(L9:L12)</f>
        <v>30879.140561749526</v>
      </c>
      <c r="M13" s="335">
        <f t="shared" ref="M13" si="13">SUM(M9:M12)</f>
        <v>32832.51098102668</v>
      </c>
      <c r="N13" s="335">
        <f t="shared" ref="N13" si="14">SUM(N9:N12)</f>
        <v>34534.234674373023</v>
      </c>
      <c r="O13" s="335">
        <f t="shared" ref="O13" si="15">SUM(O9:O12)</f>
        <v>36487.239584238923</v>
      </c>
      <c r="P13" s="23"/>
    </row>
    <row r="15" spans="1:24">
      <c r="A15" t="s">
        <v>231</v>
      </c>
    </row>
    <row r="16" spans="1:24">
      <c r="B16" s="319" t="str">
        <f>+B9</f>
        <v>Meals</v>
      </c>
      <c r="D16" s="324">
        <v>3500</v>
      </c>
      <c r="E16" s="324">
        <v>3500</v>
      </c>
      <c r="F16" s="324">
        <v>3500</v>
      </c>
      <c r="G16" s="324">
        <v>3500</v>
      </c>
      <c r="H16" s="324">
        <v>3500</v>
      </c>
      <c r="I16" s="324">
        <v>3500</v>
      </c>
      <c r="J16" s="324">
        <v>3500</v>
      </c>
      <c r="K16" s="324">
        <v>3500</v>
      </c>
      <c r="L16" s="324">
        <v>3500</v>
      </c>
      <c r="M16" s="324">
        <v>3500</v>
      </c>
      <c r="N16" s="324">
        <v>3500</v>
      </c>
      <c r="O16" s="324">
        <v>3500</v>
      </c>
      <c r="P16" s="14">
        <f>SUM(D16:O16)</f>
        <v>42000</v>
      </c>
    </row>
    <row r="17" spans="1:17">
      <c r="B17" s="319" t="str">
        <f t="shared" ref="B17:B19" si="16">+B10</f>
        <v>Appetizers</v>
      </c>
      <c r="D17" s="324">
        <v>3000</v>
      </c>
      <c r="E17" s="324">
        <v>3000</v>
      </c>
      <c r="F17" s="324">
        <v>3000</v>
      </c>
      <c r="G17" s="324">
        <v>3000</v>
      </c>
      <c r="H17" s="324">
        <v>3000</v>
      </c>
      <c r="I17" s="324">
        <v>3000</v>
      </c>
      <c r="J17" s="324">
        <v>3000</v>
      </c>
      <c r="K17" s="324">
        <v>3000</v>
      </c>
      <c r="L17" s="324">
        <v>3000</v>
      </c>
      <c r="M17" s="324">
        <v>3000</v>
      </c>
      <c r="N17" s="324">
        <v>3000</v>
      </c>
      <c r="O17" s="324">
        <v>3000</v>
      </c>
      <c r="P17" s="14">
        <f t="shared" ref="P17:P19" si="17">SUM(D17:O17)</f>
        <v>36000</v>
      </c>
    </row>
    <row r="18" spans="1:17">
      <c r="B18" s="319" t="str">
        <f t="shared" si="16"/>
        <v>Beverages</v>
      </c>
      <c r="D18" s="324">
        <v>1000</v>
      </c>
      <c r="E18" s="324">
        <v>1000</v>
      </c>
      <c r="F18" s="324">
        <v>1000</v>
      </c>
      <c r="G18" s="324">
        <v>1000</v>
      </c>
      <c r="H18" s="324">
        <v>1000</v>
      </c>
      <c r="I18" s="324">
        <v>1000</v>
      </c>
      <c r="J18" s="324">
        <v>1000</v>
      </c>
      <c r="K18" s="324">
        <v>1000</v>
      </c>
      <c r="L18" s="324">
        <v>1000</v>
      </c>
      <c r="M18" s="324">
        <v>1000</v>
      </c>
      <c r="N18" s="324">
        <v>1000</v>
      </c>
      <c r="O18" s="324">
        <v>1000</v>
      </c>
      <c r="P18" s="14">
        <f t="shared" si="17"/>
        <v>12000</v>
      </c>
    </row>
    <row r="19" spans="1:17">
      <c r="B19" s="319" t="str">
        <f t="shared" si="16"/>
        <v>Alchohol</v>
      </c>
      <c r="D19" s="324">
        <v>2000</v>
      </c>
      <c r="E19" s="324">
        <v>2000</v>
      </c>
      <c r="F19" s="324">
        <v>2000</v>
      </c>
      <c r="G19" s="324">
        <v>2000</v>
      </c>
      <c r="H19" s="324">
        <v>2000</v>
      </c>
      <c r="I19" s="324">
        <v>2000</v>
      </c>
      <c r="J19" s="324">
        <v>2000</v>
      </c>
      <c r="K19" s="324">
        <v>2000</v>
      </c>
      <c r="L19" s="324">
        <v>2000</v>
      </c>
      <c r="M19" s="324">
        <v>2000</v>
      </c>
      <c r="N19" s="324">
        <v>2000</v>
      </c>
      <c r="O19" s="324">
        <v>2000</v>
      </c>
      <c r="P19" s="14">
        <f t="shared" si="17"/>
        <v>24000</v>
      </c>
    </row>
    <row r="20" spans="1:17">
      <c r="D20" s="335">
        <f>SUM(D16:D19)</f>
        <v>9500</v>
      </c>
      <c r="E20" s="335">
        <f t="shared" ref="E20:O20" si="18">SUM(E16:E19)</f>
        <v>9500</v>
      </c>
      <c r="F20" s="335">
        <f t="shared" si="18"/>
        <v>9500</v>
      </c>
      <c r="G20" s="335">
        <f t="shared" si="18"/>
        <v>9500</v>
      </c>
      <c r="H20" s="335">
        <f t="shared" si="18"/>
        <v>9500</v>
      </c>
      <c r="I20" s="335">
        <f t="shared" si="18"/>
        <v>9500</v>
      </c>
      <c r="J20" s="335">
        <f t="shared" si="18"/>
        <v>9500</v>
      </c>
      <c r="K20" s="335">
        <f t="shared" si="18"/>
        <v>9500</v>
      </c>
      <c r="L20" s="335">
        <f t="shared" si="18"/>
        <v>9500</v>
      </c>
      <c r="M20" s="335">
        <f t="shared" si="18"/>
        <v>9500</v>
      </c>
      <c r="N20" s="335">
        <f t="shared" si="18"/>
        <v>9500</v>
      </c>
      <c r="O20" s="335">
        <f t="shared" si="18"/>
        <v>9500</v>
      </c>
      <c r="P20" s="335">
        <f>SUM(D20:O20)</f>
        <v>114000</v>
      </c>
    </row>
    <row r="22" spans="1:17">
      <c r="A22" t="s">
        <v>235</v>
      </c>
      <c r="C22" s="318"/>
      <c r="D22" s="324"/>
      <c r="E22" s="324"/>
      <c r="F22" s="324"/>
      <c r="G22" s="324"/>
      <c r="H22" s="324"/>
      <c r="I22" s="324"/>
      <c r="J22" s="324"/>
      <c r="K22" s="324"/>
      <c r="L22" s="324"/>
      <c r="M22" s="324"/>
      <c r="N22" s="324"/>
      <c r="O22" s="324"/>
      <c r="P22" s="14"/>
    </row>
    <row r="23" spans="1:17">
      <c r="B23" s="319" t="str">
        <f>+'CF Y1-Monthly'!C6</f>
        <v>Meals</v>
      </c>
      <c r="C23" s="318"/>
      <c r="D23" s="23">
        <f>-$Q$23*'CF Y1-Monthly'!D6</f>
        <v>-3622.7374999999997</v>
      </c>
      <c r="E23" s="23">
        <f>-$Q$23*'CF Y1-Monthly'!E6</f>
        <v>-3272.1499999999996</v>
      </c>
      <c r="F23" s="23">
        <f>-$Q$23*'CF Y1-Monthly'!F6</f>
        <v>-3622.7374999999997</v>
      </c>
      <c r="G23" s="23">
        <f>-$Q$23*'CF Y1-Monthly'!G6</f>
        <v>-3505.8749999999995</v>
      </c>
      <c r="H23" s="23">
        <f>-$Q$23*'CF Y1-Monthly'!H6</f>
        <v>-3622.7374999999997</v>
      </c>
      <c r="I23" s="23">
        <f>-$Q$23*'CF Y1-Monthly'!I6</f>
        <v>-3505.8749999999995</v>
      </c>
      <c r="J23" s="23">
        <f>-$Q$23*'CF Y1-Monthly'!J6</f>
        <v>-3622.7374999999997</v>
      </c>
      <c r="K23" s="23">
        <f>-$Q$23*'CF Y1-Monthly'!K6</f>
        <v>-3622.7374999999997</v>
      </c>
      <c r="L23" s="23">
        <f>-$Q$23*'CF Y1-Monthly'!L6</f>
        <v>-3505.8749999999995</v>
      </c>
      <c r="M23" s="23">
        <f>-$Q$23*'CF Y1-Monthly'!M6</f>
        <v>-3622.7374999999997</v>
      </c>
      <c r="N23" s="23">
        <f>-$Q$23*'CF Y1-Monthly'!N6</f>
        <v>-3505.8749999999995</v>
      </c>
      <c r="O23" s="23">
        <f>-$Q$23*'CF Y1-Monthly'!O6</f>
        <v>-3622.7374999999997</v>
      </c>
      <c r="P23" s="14">
        <f>SUM(D23:O23)</f>
        <v>-42654.8125</v>
      </c>
      <c r="Q23" s="263">
        <f>+COGS!K15</f>
        <v>0.48692708333333329</v>
      </c>
    </row>
    <row r="24" spans="1:17">
      <c r="B24" s="319" t="str">
        <f>+'CF Y1-Monthly'!C7</f>
        <v>Appetizers</v>
      </c>
      <c r="C24" s="318"/>
      <c r="D24" s="23">
        <f>-$Q$24*'CF Y1-Monthly'!D7</f>
        <v>-1756.6666666666665</v>
      </c>
      <c r="E24" s="23">
        <f>-$Q$24*'CF Y1-Monthly'!E7</f>
        <v>-1586.6666666666665</v>
      </c>
      <c r="F24" s="23">
        <f>-$Q$24*'CF Y1-Monthly'!F7</f>
        <v>-1756.6666666666665</v>
      </c>
      <c r="G24" s="23">
        <f>-$Q$24*'CF Y1-Monthly'!G7</f>
        <v>-1700</v>
      </c>
      <c r="H24" s="23">
        <f>-$Q$24*'CF Y1-Monthly'!H7</f>
        <v>-1756.6666666666665</v>
      </c>
      <c r="I24" s="23">
        <f>-$Q$24*'CF Y1-Monthly'!I7</f>
        <v>-1700</v>
      </c>
      <c r="J24" s="23">
        <f>-$Q$24*'CF Y1-Monthly'!J7</f>
        <v>-1756.6666666666665</v>
      </c>
      <c r="K24" s="23">
        <f>-$Q$24*'CF Y1-Monthly'!K7</f>
        <v>-1756.6666666666665</v>
      </c>
      <c r="L24" s="23">
        <f>-$Q$24*'CF Y1-Monthly'!L7</f>
        <v>-1700</v>
      </c>
      <c r="M24" s="23">
        <f>-$Q$24*'CF Y1-Monthly'!M7</f>
        <v>-1756.6666666666665</v>
      </c>
      <c r="N24" s="23">
        <f>-$Q$24*'CF Y1-Monthly'!N7</f>
        <v>-1700</v>
      </c>
      <c r="O24" s="23">
        <f>-$Q$24*'CF Y1-Monthly'!O7</f>
        <v>-1756.6666666666665</v>
      </c>
      <c r="P24" s="14">
        <f t="shared" ref="P24:P26" si="19">SUM(D24:O24)</f>
        <v>-20683.333333333332</v>
      </c>
      <c r="Q24" s="263">
        <f>+COGS!K16</f>
        <v>0.28333333333333333</v>
      </c>
    </row>
    <row r="25" spans="1:17">
      <c r="B25" s="319" t="str">
        <f>+'CF Y1-Monthly'!C8</f>
        <v>Beverages</v>
      </c>
      <c r="C25" s="318"/>
      <c r="D25" s="23">
        <f>-$Q$25*'CF Y1-Monthly'!D8</f>
        <v>-478.0888888888889</v>
      </c>
      <c r="E25" s="23">
        <f>-$Q$25*'CF Y1-Monthly'!E8</f>
        <v>-431.82222222222225</v>
      </c>
      <c r="F25" s="23">
        <f>-$Q$25*'CF Y1-Monthly'!F8</f>
        <v>-478.0888888888889</v>
      </c>
      <c r="G25" s="23">
        <f>-$Q$25*'CF Y1-Monthly'!G8</f>
        <v>-462.66666666666669</v>
      </c>
      <c r="H25" s="23">
        <f>-$Q$25*'CF Y1-Monthly'!H8</f>
        <v>-478.0888888888889</v>
      </c>
      <c r="I25" s="23">
        <f>-$Q$25*'CF Y1-Monthly'!I8</f>
        <v>-462.66666666666669</v>
      </c>
      <c r="J25" s="23">
        <f>-$Q$25*'CF Y1-Monthly'!J8</f>
        <v>-478.0888888888889</v>
      </c>
      <c r="K25" s="23">
        <f>-$Q$25*'CF Y1-Monthly'!K8</f>
        <v>-478.0888888888889</v>
      </c>
      <c r="L25" s="23">
        <f>-$Q$25*'CF Y1-Monthly'!L8</f>
        <v>-462.66666666666669</v>
      </c>
      <c r="M25" s="23">
        <f>-$Q$25*'CF Y1-Monthly'!M8</f>
        <v>-478.0888888888889</v>
      </c>
      <c r="N25" s="23">
        <f>-$Q$25*'CF Y1-Monthly'!N8</f>
        <v>-462.66666666666669</v>
      </c>
      <c r="O25" s="23">
        <f>-$Q$25*'CF Y1-Monthly'!O8</f>
        <v>-478.0888888888889</v>
      </c>
      <c r="P25" s="14">
        <f t="shared" si="19"/>
        <v>-5629.1111111111104</v>
      </c>
      <c r="Q25" s="263">
        <f>+COGS!K17</f>
        <v>0.30844444444444447</v>
      </c>
    </row>
    <row r="26" spans="1:17">
      <c r="B26" s="319" t="str">
        <f>+'CF Y1-Monthly'!C9</f>
        <v>Alchohol</v>
      </c>
      <c r="C26" s="318"/>
      <c r="D26" s="23">
        <f>-$Q$26*'CF Y1-Monthly'!D9</f>
        <v>-1937.5</v>
      </c>
      <c r="E26" s="23">
        <f>-$Q$26*'CF Y1-Monthly'!E9</f>
        <v>-1750</v>
      </c>
      <c r="F26" s="23">
        <f>-$Q$26*'CF Y1-Monthly'!F9</f>
        <v>-1937.5</v>
      </c>
      <c r="G26" s="23">
        <f>-$Q$26*'CF Y1-Monthly'!G9</f>
        <v>-1875</v>
      </c>
      <c r="H26" s="23">
        <f>-$Q$26*'CF Y1-Monthly'!H9</f>
        <v>-1937.5</v>
      </c>
      <c r="I26" s="23">
        <f>-$Q$26*'CF Y1-Monthly'!I9</f>
        <v>-1875</v>
      </c>
      <c r="J26" s="23">
        <f>-$Q$26*'CF Y1-Monthly'!J9</f>
        <v>-1937.5</v>
      </c>
      <c r="K26" s="23">
        <f>-$Q$26*'CF Y1-Monthly'!K9</f>
        <v>-1937.5</v>
      </c>
      <c r="L26" s="23">
        <f>-$Q$26*'CF Y1-Monthly'!L9</f>
        <v>-1875</v>
      </c>
      <c r="M26" s="23">
        <f>-$Q$26*'CF Y1-Monthly'!M9</f>
        <v>-1937.5</v>
      </c>
      <c r="N26" s="23">
        <f>-$Q$26*'CF Y1-Monthly'!N9</f>
        <v>-1875</v>
      </c>
      <c r="O26" s="23">
        <f>-$Q$26*'CF Y1-Monthly'!O9</f>
        <v>-1937.5</v>
      </c>
      <c r="P26" s="14">
        <f t="shared" si="19"/>
        <v>-22812.5</v>
      </c>
      <c r="Q26" s="263">
        <f>+COGS!K18</f>
        <v>0.20833333333333334</v>
      </c>
    </row>
    <row r="27" spans="1:17">
      <c r="C27" s="318"/>
      <c r="D27" s="335">
        <f>SUM(D23:D26)</f>
        <v>-7794.9930555555547</v>
      </c>
      <c r="E27" s="335">
        <f t="shared" ref="E27" si="20">SUM(E23:E26)</f>
        <v>-7040.6388888888878</v>
      </c>
      <c r="F27" s="335">
        <f t="shared" ref="F27" si="21">SUM(F23:F26)</f>
        <v>-7794.9930555555547</v>
      </c>
      <c r="G27" s="335">
        <f t="shared" ref="G27" si="22">SUM(G23:G26)</f>
        <v>-7543.541666666667</v>
      </c>
      <c r="H27" s="335">
        <f t="shared" ref="H27" si="23">SUM(H23:H26)</f>
        <v>-7794.9930555555547</v>
      </c>
      <c r="I27" s="335">
        <f t="shared" ref="I27" si="24">SUM(I23:I26)</f>
        <v>-7543.541666666667</v>
      </c>
      <c r="J27" s="335">
        <f t="shared" ref="J27" si="25">SUM(J23:J26)</f>
        <v>-7794.9930555555547</v>
      </c>
      <c r="K27" s="335">
        <f t="shared" ref="K27" si="26">SUM(K23:K26)</f>
        <v>-7794.9930555555547</v>
      </c>
      <c r="L27" s="335">
        <f t="shared" ref="L27" si="27">SUM(L23:L26)</f>
        <v>-7543.541666666667</v>
      </c>
      <c r="M27" s="335">
        <f t="shared" ref="M27" si="28">SUM(M23:M26)</f>
        <v>-7794.9930555555547</v>
      </c>
      <c r="N27" s="335">
        <f t="shared" ref="N27" si="29">SUM(N23:N26)</f>
        <v>-7543.541666666667</v>
      </c>
      <c r="O27" s="335">
        <f t="shared" ref="O27" si="30">SUM(O23:O26)</f>
        <v>-7794.9930555555547</v>
      </c>
      <c r="P27" s="335">
        <f>SUM(D27:O27)</f>
        <v>-91779.756944444438</v>
      </c>
    </row>
    <row r="28" spans="1:17">
      <c r="C28" s="318"/>
      <c r="D28" s="324"/>
      <c r="E28" s="324"/>
      <c r="F28" s="324"/>
      <c r="G28" s="324"/>
      <c r="H28" s="324"/>
      <c r="I28" s="324"/>
      <c r="J28" s="324"/>
      <c r="K28" s="324"/>
      <c r="L28" s="324"/>
      <c r="M28" s="324"/>
      <c r="N28" s="324"/>
      <c r="O28" s="324"/>
      <c r="P28" s="14"/>
    </row>
    <row r="29" spans="1:17" ht="17.25">
      <c r="A29" t="s">
        <v>232</v>
      </c>
      <c r="D29" s="14"/>
      <c r="E29" s="14"/>
      <c r="F29" s="14"/>
      <c r="G29" s="14"/>
      <c r="H29" s="14"/>
      <c r="I29" s="14"/>
      <c r="J29" s="14"/>
      <c r="K29" s="14"/>
      <c r="L29" s="14"/>
      <c r="M29" s="14"/>
      <c r="N29" s="14"/>
      <c r="O29" s="14"/>
      <c r="P29" s="14"/>
    </row>
    <row r="30" spans="1:17">
      <c r="B30" s="319" t="str">
        <f>+B9</f>
        <v>Meals</v>
      </c>
      <c r="D30" s="23">
        <f>-D9*D35</f>
        <v>-0.25</v>
      </c>
      <c r="E30" s="23">
        <f t="shared" ref="E30:O30" si="31">-E9*E35</f>
        <v>-0.23770125000000003</v>
      </c>
      <c r="F30" s="23">
        <f t="shared" si="31"/>
        <v>-0.2604624798750001</v>
      </c>
      <c r="G30" s="23">
        <f t="shared" si="31"/>
        <v>-0.24816268362701263</v>
      </c>
      <c r="H30" s="23">
        <f t="shared" si="31"/>
        <v>-0.24755036735865002</v>
      </c>
      <c r="I30" s="23">
        <f t="shared" si="31"/>
        <v>-0.23525186232191414</v>
      </c>
      <c r="J30" s="23">
        <f t="shared" si="31"/>
        <v>-0.23464083713568196</v>
      </c>
      <c r="K30" s="23">
        <f t="shared" si="31"/>
        <v>-0.22234362305196842</v>
      </c>
      <c r="L30" s="23">
        <f t="shared" si="31"/>
        <v>-0.21004763868966331</v>
      </c>
      <c r="M30" s="23">
        <f t="shared" si="31"/>
        <v>-0.20943913392579439</v>
      </c>
      <c r="N30" s="23">
        <f t="shared" si="31"/>
        <v>-0.19714444001240181</v>
      </c>
      <c r="O30" s="23">
        <f t="shared" si="31"/>
        <v>-0.19653722556840061</v>
      </c>
      <c r="P30" s="14">
        <f>SUM(D30:O30)</f>
        <v>-2.749281541566488</v>
      </c>
    </row>
    <row r="31" spans="1:17">
      <c r="B31" s="319" t="str">
        <f t="shared" ref="B31:B33" si="32">+B10</f>
        <v>Appetizers</v>
      </c>
      <c r="D31" s="23">
        <f>-D10*D35</f>
        <v>-0.45</v>
      </c>
      <c r="E31" s="23">
        <f t="shared" ref="E31:O31" si="33">-E10*E35</f>
        <v>-0.5742883333333334</v>
      </c>
      <c r="F31" s="23">
        <f t="shared" si="33"/>
        <v>-0.71556423783333356</v>
      </c>
      <c r="G31" s="23">
        <f t="shared" si="33"/>
        <v>-0.83982601474288376</v>
      </c>
      <c r="H31" s="23">
        <f t="shared" si="33"/>
        <v>-0.96974203214140953</v>
      </c>
      <c r="I31" s="23">
        <f t="shared" si="33"/>
        <v>-1.0939783912715288</v>
      </c>
      <c r="J31" s="23">
        <f t="shared" si="33"/>
        <v>-1.2238689934324016</v>
      </c>
      <c r="K31" s="23">
        <f t="shared" si="33"/>
        <v>-1.3480799398663919</v>
      </c>
      <c r="L31" s="23">
        <f t="shared" si="33"/>
        <v>-1.4722784652057388</v>
      </c>
      <c r="M31" s="23">
        <f t="shared" si="33"/>
        <v>-1.6021312373592183</v>
      </c>
      <c r="N31" s="23">
        <f t="shared" si="33"/>
        <v>-1.7263043575688157</v>
      </c>
      <c r="O31" s="23">
        <f t="shared" si="33"/>
        <v>-1.8561317271330589</v>
      </c>
      <c r="P31" s="14">
        <f t="shared" ref="P31:P33" si="34">SUM(D31:O31)</f>
        <v>-13.872193729888115</v>
      </c>
    </row>
    <row r="32" spans="1:17">
      <c r="B32" s="319" t="str">
        <f t="shared" si="32"/>
        <v>Beverages</v>
      </c>
      <c r="D32" s="23">
        <f>-D11*D35</f>
        <v>-0.1</v>
      </c>
      <c r="E32" s="23">
        <f t="shared" ref="E32:O32" si="35">-E11*E35</f>
        <v>-0.15218111111111113</v>
      </c>
      <c r="F32" s="23">
        <f t="shared" si="35"/>
        <v>-0.2089836707777778</v>
      </c>
      <c r="G32" s="23">
        <f t="shared" si="35"/>
        <v>-0.26115388352181113</v>
      </c>
      <c r="H32" s="23">
        <f t="shared" si="35"/>
        <v>-0.3148611014667923</v>
      </c>
      <c r="I32" s="23">
        <f t="shared" si="35"/>
        <v>-0.36702072646775674</v>
      </c>
      <c r="J32" s="23">
        <f t="shared" si="35"/>
        <v>-0.42071735772844326</v>
      </c>
      <c r="K32" s="23">
        <f t="shared" si="35"/>
        <v>-0.47286639710378153</v>
      </c>
      <c r="L32" s="23">
        <f t="shared" si="35"/>
        <v>-0.52501022157518229</v>
      </c>
      <c r="M32" s="23">
        <f t="shared" si="35"/>
        <v>-0.57869105388635811</v>
      </c>
      <c r="N32" s="23">
        <f t="shared" si="35"/>
        <v>-0.63082429589208067</v>
      </c>
      <c r="O32" s="23">
        <f t="shared" si="35"/>
        <v>-0.68449454679582467</v>
      </c>
      <c r="P32" s="14">
        <f t="shared" si="34"/>
        <v>-4.7168043663269197</v>
      </c>
    </row>
    <row r="33" spans="1:17">
      <c r="B33" s="319" t="str">
        <f t="shared" si="32"/>
        <v>Alchohol</v>
      </c>
      <c r="D33" s="23">
        <f>-D12*D35</f>
        <v>-0.8</v>
      </c>
      <c r="E33" s="23">
        <f t="shared" ref="E33:O33" si="36">-E12*E35</f>
        <v>-0.80617000000000005</v>
      </c>
      <c r="F33" s="23">
        <f t="shared" si="36"/>
        <v>-0.83108938300000013</v>
      </c>
      <c r="G33" s="23">
        <f t="shared" si="36"/>
        <v>-0.83725627406170011</v>
      </c>
      <c r="H33" s="23">
        <f t="shared" si="36"/>
        <v>-0.84967254843429385</v>
      </c>
      <c r="I33" s="23">
        <f t="shared" si="36"/>
        <v>-0.85583758117945041</v>
      </c>
      <c r="J33" s="23">
        <f t="shared" si="36"/>
        <v>-0.86825199742133252</v>
      </c>
      <c r="K33" s="23">
        <f t="shared" si="36"/>
        <v>-0.87441517222159038</v>
      </c>
      <c r="L33" s="23">
        <f t="shared" si="36"/>
        <v>-0.88057773070436818</v>
      </c>
      <c r="M33" s="23">
        <f t="shared" si="36"/>
        <v>-0.89298967293129772</v>
      </c>
      <c r="N33" s="23">
        <f t="shared" si="36"/>
        <v>-0.89915037396400466</v>
      </c>
      <c r="O33" s="23">
        <f t="shared" si="36"/>
        <v>-0.91156045892660831</v>
      </c>
      <c r="P33" s="14">
        <f t="shared" si="34"/>
        <v>-10.306971192844646</v>
      </c>
    </row>
    <row r="34" spans="1:17">
      <c r="D34" s="335">
        <f>SUM(D30:D33)</f>
        <v>-1.6</v>
      </c>
      <c r="E34" s="335">
        <f t="shared" ref="E34:O34" si="37">SUM(E30:E33)</f>
        <v>-1.7703406944444446</v>
      </c>
      <c r="F34" s="335">
        <f t="shared" si="37"/>
        <v>-2.0160997714861115</v>
      </c>
      <c r="G34" s="335">
        <f t="shared" si="37"/>
        <v>-2.1863988559534073</v>
      </c>
      <c r="H34" s="335">
        <f t="shared" si="37"/>
        <v>-2.3818260494011456</v>
      </c>
      <c r="I34" s="335">
        <f t="shared" si="37"/>
        <v>-2.5520885612406503</v>
      </c>
      <c r="J34" s="335">
        <f t="shared" si="37"/>
        <v>-2.7474791857178591</v>
      </c>
      <c r="K34" s="335">
        <f t="shared" si="37"/>
        <v>-2.9177051322437322</v>
      </c>
      <c r="L34" s="335">
        <f t="shared" si="37"/>
        <v>-3.0879140561749527</v>
      </c>
      <c r="M34" s="335">
        <f t="shared" si="37"/>
        <v>-3.2832510981026686</v>
      </c>
      <c r="N34" s="335">
        <f t="shared" si="37"/>
        <v>-3.453423467437303</v>
      </c>
      <c r="O34" s="335">
        <f t="shared" si="37"/>
        <v>-3.6487239584238926</v>
      </c>
      <c r="P34" s="335">
        <f>SUM(D34:O34)</f>
        <v>-31.645250830626168</v>
      </c>
    </row>
    <row r="35" spans="1:17">
      <c r="D35" s="321">
        <v>1E-4</v>
      </c>
      <c r="E35" s="321">
        <v>1E-4</v>
      </c>
      <c r="F35" s="321">
        <v>1E-4</v>
      </c>
      <c r="G35" s="321">
        <v>1E-4</v>
      </c>
      <c r="H35" s="321">
        <v>1E-4</v>
      </c>
      <c r="I35" s="321">
        <v>1E-4</v>
      </c>
      <c r="J35" s="321">
        <v>1E-4</v>
      </c>
      <c r="K35" s="321">
        <v>1E-4</v>
      </c>
      <c r="L35" s="321">
        <v>1E-4</v>
      </c>
      <c r="M35" s="321">
        <v>1E-4</v>
      </c>
      <c r="N35" s="321">
        <v>1E-4</v>
      </c>
      <c r="O35" s="321">
        <v>1E-4</v>
      </c>
      <c r="P35" s="322">
        <f>SUM(D35:O35)</f>
        <v>1.2000000000000003E-3</v>
      </c>
    </row>
    <row r="36" spans="1:17">
      <c r="A36" s="282" t="s">
        <v>222</v>
      </c>
      <c r="D36" s="14"/>
      <c r="E36" s="14"/>
      <c r="F36" s="14"/>
      <c r="G36" s="14"/>
      <c r="H36" s="14"/>
      <c r="I36" s="14"/>
      <c r="J36" s="14"/>
      <c r="K36" s="14"/>
      <c r="L36" s="14"/>
      <c r="M36" s="14"/>
      <c r="N36" s="14"/>
      <c r="O36" s="14"/>
    </row>
    <row r="37" spans="1:17">
      <c r="B37" s="319" t="str">
        <f>+B9</f>
        <v>Meals</v>
      </c>
      <c r="D37" s="14">
        <f>+D9+D16+D23+D30</f>
        <v>2377.0125000000003</v>
      </c>
      <c r="E37" s="14">
        <f t="shared" ref="E37:O37" si="38">+D37+E16+E23+E30</f>
        <v>2604.624798750001</v>
      </c>
      <c r="F37" s="14">
        <f t="shared" si="38"/>
        <v>2481.6268362701262</v>
      </c>
      <c r="G37" s="14">
        <f t="shared" si="38"/>
        <v>2475.5036735865001</v>
      </c>
      <c r="H37" s="14">
        <f t="shared" si="38"/>
        <v>2352.5186232191413</v>
      </c>
      <c r="I37" s="14">
        <f t="shared" si="38"/>
        <v>2346.4083713568193</v>
      </c>
      <c r="J37" s="14">
        <f t="shared" si="38"/>
        <v>2223.4362305196842</v>
      </c>
      <c r="K37" s="14">
        <f t="shared" si="38"/>
        <v>2100.4763868966329</v>
      </c>
      <c r="L37" s="14">
        <f t="shared" si="38"/>
        <v>2094.3913392579439</v>
      </c>
      <c r="M37" s="14">
        <f t="shared" si="38"/>
        <v>1971.4444001240179</v>
      </c>
      <c r="N37" s="14">
        <f t="shared" si="38"/>
        <v>1965.3722556840062</v>
      </c>
      <c r="O37" s="14">
        <f t="shared" si="38"/>
        <v>1842.4382184584376</v>
      </c>
    </row>
    <row r="38" spans="1:17">
      <c r="B38" s="319" t="str">
        <f t="shared" ref="B38:B40" si="39">+B10</f>
        <v>Appetizers</v>
      </c>
      <c r="D38" s="14">
        <f t="shared" ref="D38:D40" si="40">+D10+D17+D24+D31</f>
        <v>5742.8833333333341</v>
      </c>
      <c r="E38" s="14">
        <f t="shared" ref="E38:F40" si="41">+D38+E17+E24+E31</f>
        <v>7155.6423783333357</v>
      </c>
      <c r="F38" s="14">
        <f t="shared" si="41"/>
        <v>8398.2601474288367</v>
      </c>
      <c r="G38" s="14">
        <f t="shared" ref="G38:O38" si="42">+F38+G17+G24+G31</f>
        <v>9697.4203214140944</v>
      </c>
      <c r="H38" s="14">
        <f t="shared" si="42"/>
        <v>10939.783912715287</v>
      </c>
      <c r="I38" s="14">
        <f t="shared" si="42"/>
        <v>12238.689934324017</v>
      </c>
      <c r="J38" s="14">
        <f t="shared" si="42"/>
        <v>13480.799398663918</v>
      </c>
      <c r="K38" s="14">
        <f t="shared" si="42"/>
        <v>14722.784652057388</v>
      </c>
      <c r="L38" s="14">
        <f t="shared" si="42"/>
        <v>16021.312373592182</v>
      </c>
      <c r="M38" s="14">
        <f t="shared" si="42"/>
        <v>17263.043575688156</v>
      </c>
      <c r="N38" s="14">
        <f t="shared" si="42"/>
        <v>18561.317271330587</v>
      </c>
      <c r="O38" s="14">
        <f t="shared" si="42"/>
        <v>19802.794472936785</v>
      </c>
    </row>
    <row r="39" spans="1:17">
      <c r="B39" s="319" t="str">
        <f t="shared" si="39"/>
        <v>Beverages</v>
      </c>
      <c r="D39" s="14">
        <f t="shared" si="40"/>
        <v>1521.8111111111111</v>
      </c>
      <c r="E39" s="14">
        <f t="shared" si="41"/>
        <v>2089.836707777778</v>
      </c>
      <c r="F39" s="14">
        <f t="shared" si="41"/>
        <v>2611.5388352181112</v>
      </c>
      <c r="G39" s="14">
        <f t="shared" ref="G39:O39" si="43">+F39+G18+G25+G32</f>
        <v>3148.611014667923</v>
      </c>
      <c r="H39" s="14">
        <f t="shared" si="43"/>
        <v>3670.2072646775673</v>
      </c>
      <c r="I39" s="14">
        <f t="shared" si="43"/>
        <v>4207.1735772844322</v>
      </c>
      <c r="J39" s="14">
        <f t="shared" si="43"/>
        <v>4728.6639710378149</v>
      </c>
      <c r="K39" s="14">
        <f t="shared" si="43"/>
        <v>5250.1022157518228</v>
      </c>
      <c r="L39" s="14">
        <f t="shared" si="43"/>
        <v>5786.9105388635808</v>
      </c>
      <c r="M39" s="14">
        <f t="shared" si="43"/>
        <v>6308.2429589208059</v>
      </c>
      <c r="N39" s="14">
        <f t="shared" si="43"/>
        <v>6844.9454679582468</v>
      </c>
      <c r="O39" s="14">
        <f t="shared" si="43"/>
        <v>7366.1720845225627</v>
      </c>
    </row>
    <row r="40" spans="1:17">
      <c r="B40" s="319" t="str">
        <f t="shared" si="39"/>
        <v>Alchohol</v>
      </c>
      <c r="D40" s="14">
        <f t="shared" si="40"/>
        <v>8061.7</v>
      </c>
      <c r="E40" s="14">
        <f t="shared" si="41"/>
        <v>8310.8938300000009</v>
      </c>
      <c r="F40" s="14">
        <f t="shared" si="41"/>
        <v>8372.5627406170006</v>
      </c>
      <c r="G40" s="14">
        <f t="shared" ref="G40:O40" si="44">+F40+G19+G26+G33</f>
        <v>8496.7254843429382</v>
      </c>
      <c r="H40" s="14">
        <f t="shared" si="44"/>
        <v>8558.3758117945035</v>
      </c>
      <c r="I40" s="14">
        <f t="shared" si="44"/>
        <v>8682.5199742133245</v>
      </c>
      <c r="J40" s="14">
        <f t="shared" si="44"/>
        <v>8744.1517222159036</v>
      </c>
      <c r="K40" s="14">
        <f t="shared" si="44"/>
        <v>8805.7773070436815</v>
      </c>
      <c r="L40" s="14">
        <f t="shared" si="44"/>
        <v>8929.8967293129772</v>
      </c>
      <c r="M40" s="14">
        <f t="shared" si="44"/>
        <v>8991.5037396400458</v>
      </c>
      <c r="N40" s="14">
        <f t="shared" si="44"/>
        <v>9115.6045892660823</v>
      </c>
      <c r="O40" s="14">
        <f t="shared" si="44"/>
        <v>9177.1930288071562</v>
      </c>
    </row>
    <row r="41" spans="1:17" ht="15.75" thickBot="1">
      <c r="D41" s="20">
        <f>SUM(D37:D40)</f>
        <v>17703.406944444447</v>
      </c>
      <c r="E41" s="20">
        <f t="shared" ref="E41:O41" si="45">SUM(E37:E40)</f>
        <v>20160.997714861114</v>
      </c>
      <c r="F41" s="20">
        <f t="shared" si="45"/>
        <v>21863.988559534075</v>
      </c>
      <c r="G41" s="20">
        <f t="shared" si="45"/>
        <v>23818.260494011454</v>
      </c>
      <c r="H41" s="20">
        <f t="shared" si="45"/>
        <v>25520.885612406499</v>
      </c>
      <c r="I41" s="20">
        <f t="shared" si="45"/>
        <v>27474.791857178592</v>
      </c>
      <c r="J41" s="20">
        <f t="shared" si="45"/>
        <v>29177.051322437321</v>
      </c>
      <c r="K41" s="20">
        <f t="shared" si="45"/>
        <v>30879.140561749526</v>
      </c>
      <c r="L41" s="20">
        <f t="shared" si="45"/>
        <v>32832.51098102668</v>
      </c>
      <c r="M41" s="20">
        <f t="shared" si="45"/>
        <v>34534.234674373023</v>
      </c>
      <c r="N41" s="20">
        <f t="shared" si="45"/>
        <v>36487.239584238923</v>
      </c>
      <c r="O41" s="20">
        <f t="shared" si="45"/>
        <v>38188.597804724937</v>
      </c>
      <c r="P41" s="14"/>
    </row>
    <row r="42" spans="1:17" ht="15.75" thickTop="1">
      <c r="C42" s="336" t="s">
        <v>204</v>
      </c>
      <c r="D42" s="14">
        <f>+D13-D41</f>
        <v>-1703.4069444444467</v>
      </c>
      <c r="E42" s="14">
        <f>+D41-E41</f>
        <v>-2457.5907704166675</v>
      </c>
      <c r="F42" s="14">
        <f t="shared" ref="F42:O42" si="46">+E41-F41</f>
        <v>-1702.9908446729605</v>
      </c>
      <c r="G42" s="14">
        <f t="shared" si="46"/>
        <v>-1954.2719344773795</v>
      </c>
      <c r="H42" s="14">
        <f t="shared" si="46"/>
        <v>-1702.6251183950444</v>
      </c>
      <c r="I42" s="14">
        <f t="shared" si="46"/>
        <v>-1953.9062447720935</v>
      </c>
      <c r="J42" s="14">
        <f t="shared" si="46"/>
        <v>-1702.2594652587286</v>
      </c>
      <c r="K42" s="14">
        <f t="shared" si="46"/>
        <v>-1702.0892393122049</v>
      </c>
      <c r="L42" s="14">
        <f t="shared" si="46"/>
        <v>-1953.3704192771547</v>
      </c>
      <c r="M42" s="14">
        <f t="shared" si="46"/>
        <v>-1701.7236933463428</v>
      </c>
      <c r="N42" s="14">
        <f t="shared" si="46"/>
        <v>-1953.0049098659001</v>
      </c>
      <c r="O42" s="14">
        <f t="shared" si="46"/>
        <v>-1701.358220486014</v>
      </c>
      <c r="P42" s="14"/>
      <c r="Q42" s="14"/>
    </row>
    <row r="43" spans="1:17" ht="15.75" thickBot="1">
      <c r="A43" s="330"/>
      <c r="B43" s="330"/>
      <c r="C43" s="330"/>
      <c r="D43" s="325"/>
      <c r="E43" s="325"/>
      <c r="F43" s="325"/>
      <c r="G43" s="325"/>
      <c r="H43" s="325"/>
      <c r="I43" s="325"/>
      <c r="J43" s="325"/>
      <c r="K43" s="325"/>
      <c r="L43" s="325"/>
      <c r="M43" s="325"/>
      <c r="N43" s="325"/>
      <c r="O43" s="325"/>
      <c r="P43" s="330"/>
    </row>
    <row r="44" spans="1:17">
      <c r="D44" s="14"/>
      <c r="E44" s="14"/>
      <c r="F44" s="14"/>
      <c r="G44" s="14"/>
      <c r="H44" s="14"/>
      <c r="I44" s="14"/>
      <c r="J44" s="14"/>
      <c r="K44" s="14"/>
      <c r="L44" s="14"/>
      <c r="M44" s="14"/>
      <c r="N44" s="14"/>
      <c r="O44" s="14"/>
    </row>
    <row r="45" spans="1:17" ht="18.75">
      <c r="A45" s="613" t="s">
        <v>227</v>
      </c>
      <c r="B45" s="613"/>
      <c r="C45" s="283"/>
      <c r="D45" s="317"/>
      <c r="E45" s="317"/>
      <c r="F45" s="317"/>
      <c r="G45" s="317"/>
      <c r="H45" s="317"/>
      <c r="I45" s="317"/>
      <c r="J45" s="317"/>
      <c r="K45" s="317"/>
      <c r="L45" s="317"/>
      <c r="M45" s="317"/>
      <c r="N45" s="317"/>
      <c r="O45" s="317"/>
      <c r="P45" s="317"/>
    </row>
    <row r="46" spans="1:17">
      <c r="A46" s="282" t="s">
        <v>218</v>
      </c>
      <c r="D46" s="328"/>
      <c r="E46" s="14"/>
      <c r="F46" s="14"/>
      <c r="G46" s="14"/>
      <c r="H46" s="14"/>
      <c r="I46" s="14"/>
      <c r="J46" s="14"/>
      <c r="K46" s="14"/>
      <c r="L46" s="14"/>
      <c r="M46" s="14"/>
      <c r="N46" s="14"/>
      <c r="O46" s="14"/>
    </row>
    <row r="47" spans="1:17">
      <c r="A47" s="282"/>
      <c r="B47" s="319" t="str">
        <f>+'CF Y2-Monthly'!C6</f>
        <v>Meals</v>
      </c>
      <c r="D47" s="319">
        <f>+O37</f>
        <v>1842.4382184584376</v>
      </c>
      <c r="E47" s="23">
        <f>+D75</f>
        <v>-91.852275363408253</v>
      </c>
      <c r="F47" s="23">
        <f t="shared" ref="F47:N47" si="47">+E75</f>
        <v>-1500.0680901358714</v>
      </c>
      <c r="G47" s="23">
        <f t="shared" si="47"/>
        <v>-3434.0243333268577</v>
      </c>
      <c r="H47" s="23">
        <f t="shared" si="47"/>
        <v>-5192.4934308935244</v>
      </c>
      <c r="I47" s="23">
        <f t="shared" si="47"/>
        <v>-7126.0804315504347</v>
      </c>
      <c r="J47" s="23">
        <f t="shared" si="47"/>
        <v>-8884.1803235072784</v>
      </c>
      <c r="K47" s="23">
        <f t="shared" si="47"/>
        <v>-10817.398155474926</v>
      </c>
      <c r="L47" s="23">
        <f t="shared" si="47"/>
        <v>-12750.42266565938</v>
      </c>
      <c r="M47" s="23">
        <f t="shared" si="47"/>
        <v>-14507.960123392812</v>
      </c>
      <c r="N47" s="23">
        <f t="shared" si="47"/>
        <v>-16440.615577380471</v>
      </c>
      <c r="O47" s="23">
        <f>+N75</f>
        <v>-18197.784015822734</v>
      </c>
      <c r="P47" s="14"/>
    </row>
    <row r="48" spans="1:17">
      <c r="A48" s="282"/>
      <c r="B48" s="319" t="str">
        <f>+'CF Y2-Monthly'!C7</f>
        <v>Appetizers</v>
      </c>
      <c r="D48" s="319">
        <f t="shared" ref="D48:D50" si="48">+O38</f>
        <v>19802.794472936785</v>
      </c>
      <c r="E48" s="23">
        <f t="shared" ref="E48:O50" si="49">+D76</f>
        <v>20165.814193489492</v>
      </c>
      <c r="F48" s="23">
        <f t="shared" si="49"/>
        <v>20783.797612070142</v>
      </c>
      <c r="G48" s="23">
        <f t="shared" si="49"/>
        <v>21146.719232308937</v>
      </c>
      <c r="H48" s="23">
        <f t="shared" si="49"/>
        <v>21594.604560385706</v>
      </c>
      <c r="I48" s="23">
        <f t="shared" si="49"/>
        <v>21957.445099929668</v>
      </c>
      <c r="J48" s="23">
        <f t="shared" si="49"/>
        <v>22405.249355419674</v>
      </c>
      <c r="K48" s="23">
        <f t="shared" si="49"/>
        <v>22768.00883048413</v>
      </c>
      <c r="L48" s="23">
        <f t="shared" si="49"/>
        <v>23130.73202960108</v>
      </c>
      <c r="M48" s="23">
        <f t="shared" si="49"/>
        <v>23578.41895639812</v>
      </c>
      <c r="N48" s="23">
        <f t="shared" si="49"/>
        <v>23941.061114502481</v>
      </c>
      <c r="O48" s="23">
        <f t="shared" si="49"/>
        <v>24388.667008391032</v>
      </c>
      <c r="P48" s="14"/>
    </row>
    <row r="49" spans="1:17">
      <c r="A49" s="282"/>
      <c r="B49" s="319" t="str">
        <f>+'CF Y2-Monthly'!C8</f>
        <v>Beverages</v>
      </c>
      <c r="D49" s="319">
        <f t="shared" si="48"/>
        <v>7366.1720845225627</v>
      </c>
      <c r="E49" s="23">
        <f t="shared" ref="E49:N49" si="50">+D77</f>
        <v>7648.3021339807774</v>
      </c>
      <c r="F49" s="23">
        <f t="shared" si="50"/>
        <v>7999.8039704340463</v>
      </c>
      <c r="G49" s="23">
        <f t="shared" si="50"/>
        <v>8281.8706567036697</v>
      </c>
      <c r="H49" s="23">
        <f t="shared" si="50"/>
        <v>8587.0424696379996</v>
      </c>
      <c r="I49" s="23">
        <f t="shared" si="50"/>
        <v>8869.050432057702</v>
      </c>
      <c r="J49" s="23">
        <f t="shared" si="50"/>
        <v>9174.1635270144961</v>
      </c>
      <c r="K49" s="23">
        <f t="shared" si="50"/>
        <v>9456.1127773284607</v>
      </c>
      <c r="L49" s="23">
        <f t="shared" si="50"/>
        <v>9738.033832717394</v>
      </c>
      <c r="M49" s="23">
        <f t="shared" si="50"/>
        <v>10043.060029334123</v>
      </c>
      <c r="N49" s="23">
        <f t="shared" si="50"/>
        <v>10324.922389997857</v>
      </c>
      <c r="O49" s="23">
        <f t="shared" si="49"/>
        <v>10629.889897758858</v>
      </c>
      <c r="P49" s="14"/>
    </row>
    <row r="50" spans="1:17">
      <c r="A50" s="282"/>
      <c r="B50" s="319" t="str">
        <f>+'CF Y2-Monthly'!C9</f>
        <v>Alchohol</v>
      </c>
      <c r="D50" s="340">
        <f t="shared" si="48"/>
        <v>9177.1930288071562</v>
      </c>
      <c r="E50" s="23">
        <f t="shared" ref="E50:N50" si="51">+D78</f>
        <v>8592.9419761709414</v>
      </c>
      <c r="F50" s="23">
        <f t="shared" si="51"/>
        <v>8258.7493486399908</v>
      </c>
      <c r="G50" s="23">
        <f t="shared" si="51"/>
        <v>7674.5901403717926</v>
      </c>
      <c r="H50" s="23">
        <f t="shared" si="51"/>
        <v>7173.8226813577558</v>
      </c>
      <c r="I50" s="23">
        <f t="shared" si="51"/>
        <v>6589.7719657562866</v>
      </c>
      <c r="J50" s="23">
        <f t="shared" si="51"/>
        <v>6089.1129885597111</v>
      </c>
      <c r="K50" s="23">
        <f t="shared" si="51"/>
        <v>5505.1707439275215</v>
      </c>
      <c r="L50" s="23">
        <f t="shared" si="51"/>
        <v>4921.2868935197948</v>
      </c>
      <c r="M50" s="23">
        <f t="shared" si="51"/>
        <v>4420.7947648304425</v>
      </c>
      <c r="N50" s="23">
        <f t="shared" si="51"/>
        <v>3837.0193520206262</v>
      </c>
      <c r="O50" s="23">
        <f t="shared" si="49"/>
        <v>3336.6356500854245</v>
      </c>
      <c r="P50" s="14"/>
    </row>
    <row r="51" spans="1:17">
      <c r="A51" s="282"/>
      <c r="D51" s="339">
        <f>SUM(D47:D50)</f>
        <v>38188.597804724937</v>
      </c>
      <c r="E51" s="335">
        <f t="shared" ref="E51" si="52">SUM(E47:E50)</f>
        <v>36315.206028277804</v>
      </c>
      <c r="F51" s="335">
        <f t="shared" ref="F51" si="53">SUM(F47:F50)</f>
        <v>35542.282841008309</v>
      </c>
      <c r="G51" s="335">
        <f t="shared" ref="G51" si="54">SUM(G47:G50)</f>
        <v>33669.15569605754</v>
      </c>
      <c r="H51" s="335">
        <f t="shared" ref="H51" si="55">SUM(H47:H50)</f>
        <v>32162.976280487936</v>
      </c>
      <c r="I51" s="335">
        <f t="shared" ref="I51" si="56">SUM(I47:I50)</f>
        <v>30290.187066193219</v>
      </c>
      <c r="J51" s="335">
        <f t="shared" ref="J51" si="57">SUM(J47:J50)</f>
        <v>28784.345547486602</v>
      </c>
      <c r="K51" s="335">
        <f t="shared" ref="K51" si="58">SUM(K47:K50)</f>
        <v>26911.894196265188</v>
      </c>
      <c r="L51" s="335">
        <f t="shared" ref="L51" si="59">SUM(L47:L50)</f>
        <v>25039.630090178889</v>
      </c>
      <c r="M51" s="335">
        <f t="shared" ref="M51" si="60">SUM(M47:M50)</f>
        <v>23534.313627169875</v>
      </c>
      <c r="N51" s="335">
        <f t="shared" ref="N51" si="61">SUM(N47:N50)</f>
        <v>21662.387279140494</v>
      </c>
      <c r="O51" s="335">
        <f t="shared" ref="O51" si="62">SUM(O47:O50)</f>
        <v>20157.40854041258</v>
      </c>
      <c r="P51" s="23"/>
    </row>
    <row r="53" spans="1:17">
      <c r="A53" t="s">
        <v>231</v>
      </c>
    </row>
    <row r="54" spans="1:17">
      <c r="B54" s="319" t="str">
        <f>+B47</f>
        <v>Meals</v>
      </c>
      <c r="D54" s="324">
        <v>3500</v>
      </c>
      <c r="E54" s="324">
        <v>3500</v>
      </c>
      <c r="F54" s="324">
        <v>3500</v>
      </c>
      <c r="G54" s="324">
        <v>3500</v>
      </c>
      <c r="H54" s="324">
        <v>3500</v>
      </c>
      <c r="I54" s="324">
        <v>3500</v>
      </c>
      <c r="J54" s="324">
        <v>3500</v>
      </c>
      <c r="K54" s="324">
        <v>3500</v>
      </c>
      <c r="L54" s="324">
        <v>3500</v>
      </c>
      <c r="M54" s="324">
        <v>3500</v>
      </c>
      <c r="N54" s="324">
        <v>3500</v>
      </c>
      <c r="O54" s="324">
        <v>3500</v>
      </c>
      <c r="P54" s="14">
        <f>SUM(D54:O54)</f>
        <v>42000</v>
      </c>
    </row>
    <row r="55" spans="1:17">
      <c r="B55" s="319" t="str">
        <f t="shared" ref="B55:B57" si="63">+B48</f>
        <v>Appetizers</v>
      </c>
      <c r="D55" s="324">
        <v>3000</v>
      </c>
      <c r="E55" s="324">
        <v>3000</v>
      </c>
      <c r="F55" s="324">
        <v>3000</v>
      </c>
      <c r="G55" s="324">
        <v>3000</v>
      </c>
      <c r="H55" s="324">
        <v>3000</v>
      </c>
      <c r="I55" s="324">
        <v>3000</v>
      </c>
      <c r="J55" s="324">
        <v>3000</v>
      </c>
      <c r="K55" s="324">
        <v>3000</v>
      </c>
      <c r="L55" s="324">
        <v>3000</v>
      </c>
      <c r="M55" s="324">
        <v>3000</v>
      </c>
      <c r="N55" s="324">
        <v>3000</v>
      </c>
      <c r="O55" s="324">
        <v>3000</v>
      </c>
      <c r="P55" s="14">
        <f t="shared" ref="P55:P57" si="64">SUM(D55:O55)</f>
        <v>36000</v>
      </c>
    </row>
    <row r="56" spans="1:17">
      <c r="B56" s="319" t="str">
        <f t="shared" si="63"/>
        <v>Beverages</v>
      </c>
      <c r="D56" s="324">
        <v>1000</v>
      </c>
      <c r="E56" s="324">
        <v>1000</v>
      </c>
      <c r="F56" s="324">
        <v>1000</v>
      </c>
      <c r="G56" s="324">
        <v>1000</v>
      </c>
      <c r="H56" s="324">
        <v>1000</v>
      </c>
      <c r="I56" s="324">
        <v>1000</v>
      </c>
      <c r="J56" s="324">
        <v>1000</v>
      </c>
      <c r="K56" s="324">
        <v>1000</v>
      </c>
      <c r="L56" s="324">
        <v>1000</v>
      </c>
      <c r="M56" s="324">
        <v>1000</v>
      </c>
      <c r="N56" s="324">
        <v>1000</v>
      </c>
      <c r="O56" s="324">
        <v>1000</v>
      </c>
      <c r="P56" s="14">
        <f t="shared" si="64"/>
        <v>12000</v>
      </c>
    </row>
    <row r="57" spans="1:17">
      <c r="B57" s="319" t="str">
        <f t="shared" si="63"/>
        <v>Alchohol</v>
      </c>
      <c r="D57" s="324">
        <v>2000</v>
      </c>
      <c r="E57" s="324">
        <v>2000</v>
      </c>
      <c r="F57" s="324">
        <v>2000</v>
      </c>
      <c r="G57" s="324">
        <v>2000</v>
      </c>
      <c r="H57" s="324">
        <v>2000</v>
      </c>
      <c r="I57" s="324">
        <v>2000</v>
      </c>
      <c r="J57" s="324">
        <v>2000</v>
      </c>
      <c r="K57" s="324">
        <v>2000</v>
      </c>
      <c r="L57" s="324">
        <v>2000</v>
      </c>
      <c r="M57" s="324">
        <v>2000</v>
      </c>
      <c r="N57" s="324">
        <v>2000</v>
      </c>
      <c r="O57" s="324">
        <v>2000</v>
      </c>
      <c r="P57" s="14">
        <f t="shared" si="64"/>
        <v>24000</v>
      </c>
    </row>
    <row r="58" spans="1:17">
      <c r="D58" s="335">
        <f>SUM(D54:D57)</f>
        <v>9500</v>
      </c>
      <c r="E58" s="335">
        <f t="shared" ref="E58" si="65">SUM(E54:E57)</f>
        <v>9500</v>
      </c>
      <c r="F58" s="335">
        <f t="shared" ref="F58" si="66">SUM(F54:F57)</f>
        <v>9500</v>
      </c>
      <c r="G58" s="335">
        <f t="shared" ref="G58" si="67">SUM(G54:G57)</f>
        <v>9500</v>
      </c>
      <c r="H58" s="335">
        <f t="shared" ref="H58" si="68">SUM(H54:H57)</f>
        <v>9500</v>
      </c>
      <c r="I58" s="335">
        <f t="shared" ref="I58" si="69">SUM(I54:I57)</f>
        <v>9500</v>
      </c>
      <c r="J58" s="335">
        <f t="shared" ref="J58" si="70">SUM(J54:J57)</f>
        <v>9500</v>
      </c>
      <c r="K58" s="335">
        <f t="shared" ref="K58" si="71">SUM(K54:K57)</f>
        <v>9500</v>
      </c>
      <c r="L58" s="335">
        <f t="shared" ref="L58" si="72">SUM(L54:L57)</f>
        <v>9500</v>
      </c>
      <c r="M58" s="335">
        <f t="shared" ref="M58" si="73">SUM(M54:M57)</f>
        <v>9500</v>
      </c>
      <c r="N58" s="335">
        <f t="shared" ref="N58" si="74">SUM(N54:N57)</f>
        <v>9500</v>
      </c>
      <c r="O58" s="335">
        <f t="shared" ref="O58" si="75">SUM(O54:O57)</f>
        <v>9500</v>
      </c>
      <c r="P58" s="335">
        <f>SUM(D58:O58)</f>
        <v>114000</v>
      </c>
    </row>
    <row r="60" spans="1:17">
      <c r="A60" t="s">
        <v>235</v>
      </c>
      <c r="C60" s="318"/>
      <c r="D60" s="324"/>
      <c r="E60" s="324"/>
      <c r="F60" s="324"/>
      <c r="G60" s="324"/>
      <c r="H60" s="324"/>
      <c r="I60" s="324"/>
      <c r="J60" s="324"/>
      <c r="K60" s="324"/>
      <c r="L60" s="324"/>
      <c r="M60" s="324"/>
      <c r="N60" s="324"/>
      <c r="O60" s="324"/>
      <c r="P60" s="14"/>
    </row>
    <row r="61" spans="1:17">
      <c r="B61" s="319" t="str">
        <f>+'CF Y2-Monthly'!C6</f>
        <v>Meals</v>
      </c>
      <c r="C61" s="318"/>
      <c r="D61" s="23">
        <f>-$Q$61*'CF Y2-Monthly'!D6</f>
        <v>-5434.1062499999998</v>
      </c>
      <c r="E61" s="23">
        <f>-$Q$61*'CF Y2-Monthly'!E6</f>
        <v>-4908.2249999999995</v>
      </c>
      <c r="F61" s="23">
        <f>-$Q$61*'CF Y2-Monthly'!F6</f>
        <v>-5434.1062499999998</v>
      </c>
      <c r="G61" s="23">
        <f>-$Q$61*'CF Y2-Monthly'!G6</f>
        <v>-5258.8124999999991</v>
      </c>
      <c r="H61" s="23">
        <f>-$Q$61*'CF Y2-Monthly'!H6</f>
        <v>-5434.1062499999998</v>
      </c>
      <c r="I61" s="23">
        <f>-$Q$61*'CF Y2-Monthly'!I6</f>
        <v>-5258.8124999999991</v>
      </c>
      <c r="J61" s="23">
        <f>-$Q$61*'CF Y2-Monthly'!J6</f>
        <v>-5434.1062499999998</v>
      </c>
      <c r="K61" s="23">
        <f>-$Q$61*'CF Y2-Monthly'!K6</f>
        <v>-5434.1062499999998</v>
      </c>
      <c r="L61" s="23">
        <f>-$Q$61*'CF Y2-Monthly'!L6</f>
        <v>-5258.8124999999991</v>
      </c>
      <c r="M61" s="23">
        <f>-$Q$61*'CF Y2-Monthly'!M6</f>
        <v>-5434.1062499999998</v>
      </c>
      <c r="N61" s="23">
        <f>-$Q$61*'CF Y2-Monthly'!N6</f>
        <v>-5258.8124999999991</v>
      </c>
      <c r="O61" s="23">
        <f>-$Q$61*'CF Y2-Monthly'!O6</f>
        <v>-5434.1062499999998</v>
      </c>
      <c r="P61" s="14">
        <f>SUM(D61:O61)</f>
        <v>-63982.218749999993</v>
      </c>
      <c r="Q61" s="263">
        <f>+COGS!W15</f>
        <v>0.48692708333333329</v>
      </c>
    </row>
    <row r="62" spans="1:17">
      <c r="B62" s="319" t="str">
        <f>+'CF Y2-Monthly'!C7</f>
        <v>Appetizers</v>
      </c>
      <c r="C62" s="318"/>
      <c r="D62" s="23">
        <f>-$Q$62*'CF Y2-Monthly'!D7</f>
        <v>-2635</v>
      </c>
      <c r="E62" s="23">
        <f>-$Q$62*'CF Y2-Monthly'!E7</f>
        <v>-2380</v>
      </c>
      <c r="F62" s="23">
        <f>-$Q$62*'CF Y2-Monthly'!F7</f>
        <v>-2635</v>
      </c>
      <c r="G62" s="23">
        <f>-$Q$62*'CF Y2-Monthly'!G7</f>
        <v>-2550</v>
      </c>
      <c r="H62" s="23">
        <f>-$Q$62*'CF Y2-Monthly'!H7</f>
        <v>-2635</v>
      </c>
      <c r="I62" s="23">
        <f>-$Q$62*'CF Y2-Monthly'!I7</f>
        <v>-2550</v>
      </c>
      <c r="J62" s="23">
        <f>-$Q$62*'CF Y2-Monthly'!J7</f>
        <v>-2635</v>
      </c>
      <c r="K62" s="23">
        <f>-$Q$62*'CF Y2-Monthly'!K7</f>
        <v>-2635</v>
      </c>
      <c r="L62" s="23">
        <f>-$Q$62*'CF Y2-Monthly'!L7</f>
        <v>-2550</v>
      </c>
      <c r="M62" s="23">
        <f>-$Q$62*'CF Y2-Monthly'!M7</f>
        <v>-2635</v>
      </c>
      <c r="N62" s="23">
        <f>-$Q$62*'CF Y2-Monthly'!N7</f>
        <v>-2550</v>
      </c>
      <c r="O62" s="23">
        <f>-$Q$62*'CF Y2-Monthly'!O7</f>
        <v>-2635</v>
      </c>
      <c r="P62" s="14">
        <f t="shared" ref="P62:P64" si="76">SUM(D62:O62)</f>
        <v>-31025</v>
      </c>
      <c r="Q62" s="263">
        <f>+COGS!W16</f>
        <v>0.28333333333333333</v>
      </c>
    </row>
    <row r="63" spans="1:17">
      <c r="B63" s="319" t="str">
        <f>+'CF Y2-Monthly'!C8</f>
        <v>Beverages</v>
      </c>
      <c r="C63" s="318"/>
      <c r="D63" s="23">
        <f>-$Q$63*'CF Y2-Monthly'!D8</f>
        <v>-717.13333333333333</v>
      </c>
      <c r="E63" s="23">
        <f>-$Q$63*'CF Y2-Monthly'!E8</f>
        <v>-647.73333333333335</v>
      </c>
      <c r="F63" s="23">
        <f>-$Q$63*'CF Y2-Monthly'!F8</f>
        <v>-717.13333333333333</v>
      </c>
      <c r="G63" s="23">
        <f>-$Q$63*'CF Y2-Monthly'!G8</f>
        <v>-694</v>
      </c>
      <c r="H63" s="23">
        <f>-$Q$63*'CF Y2-Monthly'!H8</f>
        <v>-717.13333333333333</v>
      </c>
      <c r="I63" s="23">
        <f>-$Q$63*'CF Y2-Monthly'!I8</f>
        <v>-694</v>
      </c>
      <c r="J63" s="23">
        <f>-$Q$63*'CF Y2-Monthly'!J8</f>
        <v>-717.13333333333333</v>
      </c>
      <c r="K63" s="23">
        <f>-$Q$63*'CF Y2-Monthly'!K8</f>
        <v>-717.13333333333333</v>
      </c>
      <c r="L63" s="23">
        <f>-$Q$63*'CF Y2-Monthly'!L8</f>
        <v>-694</v>
      </c>
      <c r="M63" s="23">
        <f>-$Q$63*'CF Y2-Monthly'!M8</f>
        <v>-717.13333333333333</v>
      </c>
      <c r="N63" s="23">
        <f>-$Q$63*'CF Y2-Monthly'!N8</f>
        <v>-694</v>
      </c>
      <c r="O63" s="23">
        <f>-$Q$63*'CF Y2-Monthly'!O8</f>
        <v>-717.13333333333333</v>
      </c>
      <c r="P63" s="14">
        <f t="shared" si="76"/>
        <v>-8443.6666666666661</v>
      </c>
      <c r="Q63" s="263">
        <f>+COGS!W17</f>
        <v>0.30844444444444447</v>
      </c>
    </row>
    <row r="64" spans="1:17">
      <c r="B64" s="319" t="str">
        <f>+'CF Y2-Monthly'!C9</f>
        <v>Alchohol</v>
      </c>
      <c r="C64" s="318"/>
      <c r="D64" s="23">
        <f>-$Q$64*'CF Y2-Monthly'!D9</f>
        <v>-2583.3333333333335</v>
      </c>
      <c r="E64" s="23">
        <f>-$Q$64*'CF Y2-Monthly'!E9</f>
        <v>-2333.3333333333335</v>
      </c>
      <c r="F64" s="23">
        <f>-$Q$64*'CF Y2-Monthly'!F9</f>
        <v>-2583.3333333333335</v>
      </c>
      <c r="G64" s="23">
        <f>-$Q$64*'CF Y2-Monthly'!G9</f>
        <v>-2500</v>
      </c>
      <c r="H64" s="23">
        <f>-$Q$64*'CF Y2-Monthly'!H9</f>
        <v>-2583.3333333333335</v>
      </c>
      <c r="I64" s="23">
        <f>-$Q$64*'CF Y2-Monthly'!I9</f>
        <v>-2500</v>
      </c>
      <c r="J64" s="23">
        <f>-$Q$64*'CF Y2-Monthly'!J9</f>
        <v>-2583.3333333333335</v>
      </c>
      <c r="K64" s="23">
        <f>-$Q$64*'CF Y2-Monthly'!K9</f>
        <v>-2583.3333333333335</v>
      </c>
      <c r="L64" s="23">
        <f>-$Q$64*'CF Y2-Monthly'!L9</f>
        <v>-2500</v>
      </c>
      <c r="M64" s="23">
        <f>-$Q$64*'CF Y2-Monthly'!M9</f>
        <v>-2583.3333333333335</v>
      </c>
      <c r="N64" s="23">
        <f>-$Q$64*'CF Y2-Monthly'!N9</f>
        <v>-2500</v>
      </c>
      <c r="O64" s="23">
        <f>-$Q$64*'CF Y2-Monthly'!O9</f>
        <v>-2583.3333333333335</v>
      </c>
      <c r="P64" s="14">
        <f t="shared" si="76"/>
        <v>-30416.666666666664</v>
      </c>
      <c r="Q64" s="263">
        <f>+COGS!W18</f>
        <v>0.20833333333333334</v>
      </c>
    </row>
    <row r="65" spans="1:17">
      <c r="C65" s="318"/>
      <c r="D65" s="335">
        <f>SUM(D61:D64)</f>
        <v>-11369.572916666668</v>
      </c>
      <c r="E65" s="335">
        <f t="shared" ref="E65" si="77">SUM(E61:E64)</f>
        <v>-10269.291666666666</v>
      </c>
      <c r="F65" s="335">
        <f t="shared" ref="F65" si="78">SUM(F61:F64)</f>
        <v>-11369.572916666668</v>
      </c>
      <c r="G65" s="335">
        <f t="shared" ref="G65" si="79">SUM(G61:G64)</f>
        <v>-11002.8125</v>
      </c>
      <c r="H65" s="335">
        <f t="shared" ref="H65" si="80">SUM(H61:H64)</f>
        <v>-11369.572916666668</v>
      </c>
      <c r="I65" s="335">
        <f t="shared" ref="I65" si="81">SUM(I61:I64)</f>
        <v>-11002.8125</v>
      </c>
      <c r="J65" s="335">
        <f t="shared" ref="J65" si="82">SUM(J61:J64)</f>
        <v>-11369.572916666668</v>
      </c>
      <c r="K65" s="335">
        <f t="shared" ref="K65" si="83">SUM(K61:K64)</f>
        <v>-11369.572916666668</v>
      </c>
      <c r="L65" s="335">
        <f t="shared" ref="L65" si="84">SUM(L61:L64)</f>
        <v>-11002.8125</v>
      </c>
      <c r="M65" s="335">
        <f t="shared" ref="M65" si="85">SUM(M61:M64)</f>
        <v>-11369.572916666668</v>
      </c>
      <c r="N65" s="335">
        <f t="shared" ref="N65" si="86">SUM(N61:N64)</f>
        <v>-11002.8125</v>
      </c>
      <c r="O65" s="335">
        <f t="shared" ref="O65" si="87">SUM(O61:O64)</f>
        <v>-11369.572916666668</v>
      </c>
      <c r="P65" s="335">
        <f>SUM(D65:O65)</f>
        <v>-133867.55208333334</v>
      </c>
    </row>
    <row r="66" spans="1:17">
      <c r="C66" s="318"/>
      <c r="D66" s="324"/>
      <c r="E66" s="324"/>
      <c r="F66" s="324"/>
      <c r="G66" s="324"/>
      <c r="H66" s="324"/>
      <c r="I66" s="324"/>
      <c r="J66" s="324"/>
      <c r="K66" s="324"/>
      <c r="L66" s="324"/>
      <c r="M66" s="324"/>
      <c r="N66" s="324"/>
      <c r="O66" s="324"/>
      <c r="P66" s="14"/>
    </row>
    <row r="67" spans="1:17" ht="17.25">
      <c r="A67" t="s">
        <v>232</v>
      </c>
      <c r="D67" s="14"/>
      <c r="E67" s="14"/>
      <c r="F67" s="14"/>
      <c r="G67" s="14"/>
      <c r="H67" s="14"/>
      <c r="I67" s="14"/>
      <c r="J67" s="14"/>
      <c r="K67" s="14"/>
      <c r="L67" s="14"/>
      <c r="M67" s="14"/>
      <c r="N67" s="14"/>
      <c r="O67" s="14"/>
      <c r="P67" s="14"/>
    </row>
    <row r="68" spans="1:17">
      <c r="B68" s="319" t="str">
        <f>+B47</f>
        <v>Meals</v>
      </c>
      <c r="D68" s="23">
        <f>-D47*D73</f>
        <v>-0.18424382184584376</v>
      </c>
      <c r="E68" s="23">
        <f t="shared" ref="E68:O68" si="88">-E47*E73</f>
        <v>9.1852275363408266E-3</v>
      </c>
      <c r="F68" s="23">
        <f t="shared" si="88"/>
        <v>0.15000680901358715</v>
      </c>
      <c r="G68" s="23">
        <f t="shared" si="88"/>
        <v>0.34340243333268577</v>
      </c>
      <c r="H68" s="23">
        <f t="shared" si="88"/>
        <v>0.51924934308935244</v>
      </c>
      <c r="I68" s="23">
        <f t="shared" si="88"/>
        <v>0.71260804315504356</v>
      </c>
      <c r="J68" s="23">
        <f t="shared" si="88"/>
        <v>0.88841803235072792</v>
      </c>
      <c r="K68" s="23">
        <f t="shared" si="88"/>
        <v>1.0817398155474927</v>
      </c>
      <c r="L68" s="23">
        <f t="shared" si="88"/>
        <v>1.275042266565938</v>
      </c>
      <c r="M68" s="23">
        <f t="shared" si="88"/>
        <v>1.4507960123392811</v>
      </c>
      <c r="N68" s="23">
        <f t="shared" si="88"/>
        <v>1.6440615577380473</v>
      </c>
      <c r="O68" s="23">
        <f t="shared" si="88"/>
        <v>1.8197784015822736</v>
      </c>
      <c r="P68" s="14">
        <f>SUM(D68:O68)</f>
        <v>9.7100441204049268</v>
      </c>
    </row>
    <row r="69" spans="1:17">
      <c r="B69" s="319" t="str">
        <f t="shared" ref="B69:B71" si="89">+B48</f>
        <v>Appetizers</v>
      </c>
      <c r="D69" s="23">
        <f>-D48*D73</f>
        <v>-1.9802794472936787</v>
      </c>
      <c r="E69" s="23">
        <f t="shared" ref="E69:O69" si="90">-E48*E73</f>
        <v>-2.0165814193489493</v>
      </c>
      <c r="F69" s="23">
        <f t="shared" si="90"/>
        <v>-2.0783797612070143</v>
      </c>
      <c r="G69" s="23">
        <f t="shared" si="90"/>
        <v>-2.1146719232308939</v>
      </c>
      <c r="H69" s="23">
        <f t="shared" si="90"/>
        <v>-2.1594604560385706</v>
      </c>
      <c r="I69" s="23">
        <f t="shared" si="90"/>
        <v>-2.1957445099929669</v>
      </c>
      <c r="J69" s="23">
        <f t="shared" si="90"/>
        <v>-2.2405249355419676</v>
      </c>
      <c r="K69" s="23">
        <f t="shared" si="90"/>
        <v>-2.2768008830484132</v>
      </c>
      <c r="L69" s="23">
        <f t="shared" si="90"/>
        <v>-2.313073202960108</v>
      </c>
      <c r="M69" s="23">
        <f t="shared" si="90"/>
        <v>-2.3578418956398122</v>
      </c>
      <c r="N69" s="23">
        <f t="shared" si="90"/>
        <v>-2.3941061114502484</v>
      </c>
      <c r="O69" s="23">
        <f t="shared" si="90"/>
        <v>-2.4388667008391032</v>
      </c>
      <c r="P69" s="14">
        <f t="shared" ref="P69:P71" si="91">SUM(D69:O69)</f>
        <v>-26.566331246591727</v>
      </c>
    </row>
    <row r="70" spans="1:17">
      <c r="B70" s="319" t="str">
        <f t="shared" si="89"/>
        <v>Beverages</v>
      </c>
      <c r="D70" s="23">
        <f>-D49*D73</f>
        <v>-0.73661720845225631</v>
      </c>
      <c r="E70" s="23">
        <f t="shared" ref="E70:O70" si="92">-E49*E73</f>
        <v>-0.76483021339807777</v>
      </c>
      <c r="F70" s="23">
        <f t="shared" si="92"/>
        <v>-0.79998039704340462</v>
      </c>
      <c r="G70" s="23">
        <f t="shared" si="92"/>
        <v>-0.82818706567036704</v>
      </c>
      <c r="H70" s="23">
        <f t="shared" si="92"/>
        <v>-0.85870424696379999</v>
      </c>
      <c r="I70" s="23">
        <f t="shared" si="92"/>
        <v>-0.88690504320577024</v>
      </c>
      <c r="J70" s="23">
        <f t="shared" si="92"/>
        <v>-0.91741635270144961</v>
      </c>
      <c r="K70" s="23">
        <f t="shared" si="92"/>
        <v>-0.94561127773284614</v>
      </c>
      <c r="L70" s="23">
        <f t="shared" si="92"/>
        <v>-0.97380338327173943</v>
      </c>
      <c r="M70" s="23">
        <f t="shared" si="92"/>
        <v>-1.0043060029334123</v>
      </c>
      <c r="N70" s="23">
        <f t="shared" si="92"/>
        <v>-1.0324922389997857</v>
      </c>
      <c r="O70" s="23">
        <f t="shared" si="92"/>
        <v>-1.0629889897758857</v>
      </c>
      <c r="P70" s="14">
        <f t="shared" si="91"/>
        <v>-10.811842420148796</v>
      </c>
    </row>
    <row r="71" spans="1:17">
      <c r="B71" s="319" t="str">
        <f t="shared" si="89"/>
        <v>Alchohol</v>
      </c>
      <c r="D71" s="23">
        <f>-D50*D73</f>
        <v>-0.91771930288071568</v>
      </c>
      <c r="E71" s="23">
        <f t="shared" ref="E71:O71" si="93">-E50*E73</f>
        <v>-0.85929419761709414</v>
      </c>
      <c r="F71" s="23">
        <f t="shared" si="93"/>
        <v>-0.8258749348639991</v>
      </c>
      <c r="G71" s="23">
        <f t="shared" si="93"/>
        <v>-0.76745901403717931</v>
      </c>
      <c r="H71" s="23">
        <f t="shared" si="93"/>
        <v>-0.71738226813577566</v>
      </c>
      <c r="I71" s="23">
        <f t="shared" si="93"/>
        <v>-0.6589771965756287</v>
      </c>
      <c r="J71" s="23">
        <f t="shared" si="93"/>
        <v>-0.60891129885597117</v>
      </c>
      <c r="K71" s="23">
        <f t="shared" si="93"/>
        <v>-0.55051707439275221</v>
      </c>
      <c r="L71" s="23">
        <f t="shared" si="93"/>
        <v>-0.49212868935197951</v>
      </c>
      <c r="M71" s="23">
        <f t="shared" si="93"/>
        <v>-0.4420794764830443</v>
      </c>
      <c r="N71" s="23">
        <f t="shared" si="93"/>
        <v>-0.38370193520206264</v>
      </c>
      <c r="O71" s="23">
        <f t="shared" si="93"/>
        <v>-0.33366356500854244</v>
      </c>
      <c r="P71" s="14">
        <f t="shared" si="91"/>
        <v>-7.5577089534047452</v>
      </c>
    </row>
    <row r="72" spans="1:17">
      <c r="D72" s="335">
        <f>SUM(D68:D71)</f>
        <v>-3.818859780472494</v>
      </c>
      <c r="E72" s="335">
        <f t="shared" ref="E72" si="94">SUM(E68:E71)</f>
        <v>-3.6315206028277802</v>
      </c>
      <c r="F72" s="335">
        <f t="shared" ref="F72" si="95">SUM(F68:F71)</f>
        <v>-3.554228284100831</v>
      </c>
      <c r="G72" s="335">
        <f t="shared" ref="G72" si="96">SUM(G68:G71)</f>
        <v>-3.3669155696057542</v>
      </c>
      <c r="H72" s="335">
        <f t="shared" ref="H72" si="97">SUM(H68:H71)</f>
        <v>-3.2162976280487938</v>
      </c>
      <c r="I72" s="335">
        <f t="shared" ref="I72" si="98">SUM(I68:I71)</f>
        <v>-3.0290187066193224</v>
      </c>
      <c r="J72" s="335">
        <f t="shared" ref="J72" si="99">SUM(J68:J71)</f>
        <v>-2.8784345547486603</v>
      </c>
      <c r="K72" s="335">
        <f t="shared" ref="K72" si="100">SUM(K68:K71)</f>
        <v>-2.6911894196265189</v>
      </c>
      <c r="L72" s="335">
        <f t="shared" ref="L72" si="101">SUM(L68:L71)</f>
        <v>-2.5039630090178888</v>
      </c>
      <c r="M72" s="335">
        <f t="shared" ref="M72" si="102">SUM(M68:M71)</f>
        <v>-2.3534313627169876</v>
      </c>
      <c r="N72" s="335">
        <f t="shared" ref="N72" si="103">SUM(N68:N71)</f>
        <v>-2.1662387279140494</v>
      </c>
      <c r="O72" s="335">
        <f t="shared" ref="O72" si="104">SUM(O68:O71)</f>
        <v>-2.0157408540412578</v>
      </c>
      <c r="P72" s="335">
        <f>SUM(D72:O72)</f>
        <v>-35.225838499740334</v>
      </c>
    </row>
    <row r="73" spans="1:17">
      <c r="D73" s="321">
        <v>1E-4</v>
      </c>
      <c r="E73" s="321">
        <v>1E-4</v>
      </c>
      <c r="F73" s="321">
        <v>1E-4</v>
      </c>
      <c r="G73" s="321">
        <v>1E-4</v>
      </c>
      <c r="H73" s="321">
        <v>1E-4</v>
      </c>
      <c r="I73" s="321">
        <v>1E-4</v>
      </c>
      <c r="J73" s="321">
        <v>1E-4</v>
      </c>
      <c r="K73" s="321">
        <v>1E-4</v>
      </c>
      <c r="L73" s="321">
        <v>1E-4</v>
      </c>
      <c r="M73" s="321">
        <v>1E-4</v>
      </c>
      <c r="N73" s="321">
        <v>1E-4</v>
      </c>
      <c r="O73" s="321">
        <v>1E-4</v>
      </c>
      <c r="P73" s="322">
        <f>SUM(D73:O73)</f>
        <v>1.2000000000000003E-3</v>
      </c>
    </row>
    <row r="74" spans="1:17">
      <c r="A74" s="282" t="s">
        <v>222</v>
      </c>
      <c r="D74" s="14"/>
      <c r="E74" s="14"/>
      <c r="F74" s="14"/>
      <c r="G74" s="14"/>
      <c r="H74" s="14"/>
      <c r="I74" s="14"/>
      <c r="J74" s="14"/>
      <c r="K74" s="14"/>
      <c r="L74" s="14"/>
      <c r="M74" s="14"/>
      <c r="N74" s="14"/>
      <c r="O74" s="14"/>
    </row>
    <row r="75" spans="1:17">
      <c r="B75" s="319" t="str">
        <f>+B47</f>
        <v>Meals</v>
      </c>
      <c r="D75" s="14">
        <f>+D47+D54+D61+D68</f>
        <v>-91.852275363408253</v>
      </c>
      <c r="E75" s="14">
        <f t="shared" ref="E75:O75" si="105">+D75+E54+E61+E68</f>
        <v>-1500.0680901358714</v>
      </c>
      <c r="F75" s="14">
        <f t="shared" si="105"/>
        <v>-3434.0243333268577</v>
      </c>
      <c r="G75" s="14">
        <f t="shared" si="105"/>
        <v>-5192.4934308935244</v>
      </c>
      <c r="H75" s="14">
        <f t="shared" si="105"/>
        <v>-7126.0804315504347</v>
      </c>
      <c r="I75" s="14">
        <f t="shared" si="105"/>
        <v>-8884.1803235072784</v>
      </c>
      <c r="J75" s="14">
        <f t="shared" si="105"/>
        <v>-10817.398155474926</v>
      </c>
      <c r="K75" s="14">
        <f t="shared" si="105"/>
        <v>-12750.42266565938</v>
      </c>
      <c r="L75" s="14">
        <f t="shared" si="105"/>
        <v>-14507.960123392812</v>
      </c>
      <c r="M75" s="14">
        <f t="shared" si="105"/>
        <v>-16440.615577380471</v>
      </c>
      <c r="N75" s="14">
        <f t="shared" si="105"/>
        <v>-18197.784015822734</v>
      </c>
      <c r="O75" s="14">
        <f t="shared" si="105"/>
        <v>-20130.070487421151</v>
      </c>
    </row>
    <row r="76" spans="1:17">
      <c r="B76" s="319" t="str">
        <f t="shared" ref="B76:B78" si="106">+B48</f>
        <v>Appetizers</v>
      </c>
      <c r="D76" s="14">
        <f t="shared" ref="D76:D78" si="107">+D48+D55+D62+D69</f>
        <v>20165.814193489492</v>
      </c>
      <c r="E76" s="14">
        <f t="shared" ref="E76:O76" si="108">+D76+E55+E62+E69</f>
        <v>20783.797612070142</v>
      </c>
      <c r="F76" s="14">
        <f t="shared" si="108"/>
        <v>21146.719232308937</v>
      </c>
      <c r="G76" s="14">
        <f t="shared" si="108"/>
        <v>21594.604560385706</v>
      </c>
      <c r="H76" s="14">
        <f t="shared" si="108"/>
        <v>21957.445099929668</v>
      </c>
      <c r="I76" s="14">
        <f t="shared" si="108"/>
        <v>22405.249355419674</v>
      </c>
      <c r="J76" s="14">
        <f t="shared" si="108"/>
        <v>22768.00883048413</v>
      </c>
      <c r="K76" s="14">
        <f t="shared" si="108"/>
        <v>23130.73202960108</v>
      </c>
      <c r="L76" s="14">
        <f t="shared" si="108"/>
        <v>23578.41895639812</v>
      </c>
      <c r="M76" s="14">
        <f t="shared" si="108"/>
        <v>23941.061114502481</v>
      </c>
      <c r="N76" s="14">
        <f t="shared" si="108"/>
        <v>24388.667008391032</v>
      </c>
      <c r="O76" s="14">
        <f t="shared" si="108"/>
        <v>24751.228141690193</v>
      </c>
    </row>
    <row r="77" spans="1:17">
      <c r="B77" s="319" t="str">
        <f t="shared" si="106"/>
        <v>Beverages</v>
      </c>
      <c r="D77" s="14">
        <f t="shared" si="107"/>
        <v>7648.3021339807774</v>
      </c>
      <c r="E77" s="14">
        <f t="shared" ref="E77:O77" si="109">+D77+E56+E63+E70</f>
        <v>7999.8039704340463</v>
      </c>
      <c r="F77" s="14">
        <f t="shared" si="109"/>
        <v>8281.8706567036697</v>
      </c>
      <c r="G77" s="14">
        <f t="shared" si="109"/>
        <v>8587.0424696379996</v>
      </c>
      <c r="H77" s="14">
        <f t="shared" si="109"/>
        <v>8869.050432057702</v>
      </c>
      <c r="I77" s="14">
        <f t="shared" si="109"/>
        <v>9174.1635270144961</v>
      </c>
      <c r="J77" s="14">
        <f t="shared" si="109"/>
        <v>9456.1127773284607</v>
      </c>
      <c r="K77" s="14">
        <f t="shared" si="109"/>
        <v>9738.033832717394</v>
      </c>
      <c r="L77" s="14">
        <f t="shared" si="109"/>
        <v>10043.060029334123</v>
      </c>
      <c r="M77" s="14">
        <f t="shared" si="109"/>
        <v>10324.922389997857</v>
      </c>
      <c r="N77" s="14">
        <f t="shared" si="109"/>
        <v>10629.889897758858</v>
      </c>
      <c r="O77" s="14">
        <f t="shared" si="109"/>
        <v>10911.693575435749</v>
      </c>
    </row>
    <row r="78" spans="1:17">
      <c r="B78" s="319" t="str">
        <f t="shared" si="106"/>
        <v>Alchohol</v>
      </c>
      <c r="D78" s="14">
        <f t="shared" si="107"/>
        <v>8592.9419761709414</v>
      </c>
      <c r="E78" s="14">
        <f t="shared" ref="E78:O78" si="110">+D78+E57+E64+E71</f>
        <v>8258.7493486399908</v>
      </c>
      <c r="F78" s="14">
        <f t="shared" si="110"/>
        <v>7674.5901403717926</v>
      </c>
      <c r="G78" s="14">
        <f t="shared" si="110"/>
        <v>7173.8226813577558</v>
      </c>
      <c r="H78" s="14">
        <f t="shared" si="110"/>
        <v>6589.7719657562866</v>
      </c>
      <c r="I78" s="14">
        <f t="shared" si="110"/>
        <v>6089.1129885597111</v>
      </c>
      <c r="J78" s="14">
        <f t="shared" si="110"/>
        <v>5505.1707439275215</v>
      </c>
      <c r="K78" s="14">
        <f t="shared" si="110"/>
        <v>4921.2868935197948</v>
      </c>
      <c r="L78" s="14">
        <f t="shared" si="110"/>
        <v>4420.7947648304425</v>
      </c>
      <c r="M78" s="14">
        <f t="shared" si="110"/>
        <v>3837.0193520206262</v>
      </c>
      <c r="N78" s="14">
        <f t="shared" si="110"/>
        <v>3336.6356500854245</v>
      </c>
      <c r="O78" s="14">
        <f t="shared" si="110"/>
        <v>2752.9686531870825</v>
      </c>
    </row>
    <row r="79" spans="1:17" ht="15.75" thickBot="1">
      <c r="D79" s="20">
        <f>SUM(D75:D78)</f>
        <v>36315.206028277804</v>
      </c>
      <c r="E79" s="20">
        <f t="shared" ref="E79" si="111">SUM(E75:E78)</f>
        <v>35542.282841008309</v>
      </c>
      <c r="F79" s="20">
        <f t="shared" ref="F79" si="112">SUM(F75:F78)</f>
        <v>33669.15569605754</v>
      </c>
      <c r="G79" s="20">
        <f t="shared" ref="G79" si="113">SUM(G75:G78)</f>
        <v>32162.976280487936</v>
      </c>
      <c r="H79" s="20">
        <f t="shared" ref="H79" si="114">SUM(H75:H78)</f>
        <v>30290.187066193219</v>
      </c>
      <c r="I79" s="20">
        <f t="shared" ref="I79" si="115">SUM(I75:I78)</f>
        <v>28784.345547486602</v>
      </c>
      <c r="J79" s="20">
        <f t="shared" ref="J79" si="116">SUM(J75:J78)</f>
        <v>26911.894196265188</v>
      </c>
      <c r="K79" s="20">
        <f t="shared" ref="K79" si="117">SUM(K75:K78)</f>
        <v>25039.630090178889</v>
      </c>
      <c r="L79" s="20">
        <f t="shared" ref="L79" si="118">SUM(L75:L78)</f>
        <v>23534.313627169875</v>
      </c>
      <c r="M79" s="20">
        <f t="shared" ref="M79" si="119">SUM(M75:M78)</f>
        <v>21662.387279140494</v>
      </c>
      <c r="N79" s="20">
        <f t="shared" ref="N79" si="120">SUM(N75:N78)</f>
        <v>20157.40854041258</v>
      </c>
      <c r="O79" s="20">
        <f t="shared" ref="O79" si="121">SUM(O75:O78)</f>
        <v>18285.819882891872</v>
      </c>
      <c r="P79" s="14"/>
    </row>
    <row r="80" spans="1:17" ht="15.75" thickTop="1">
      <c r="C80" s="336" t="s">
        <v>204</v>
      </c>
      <c r="D80" s="14">
        <f>+D51-D79</f>
        <v>1873.3917764471335</v>
      </c>
      <c r="E80" s="14">
        <f>+D79-E79</f>
        <v>772.92318726949452</v>
      </c>
      <c r="F80" s="14">
        <f t="shared" ref="F80" si="122">+E79-F79</f>
        <v>1873.1271449507694</v>
      </c>
      <c r="G80" s="14">
        <f t="shared" ref="G80" si="123">+F79-G79</f>
        <v>1506.1794155696043</v>
      </c>
      <c r="H80" s="14">
        <f t="shared" ref="H80" si="124">+G79-H79</f>
        <v>1872.7892142947167</v>
      </c>
      <c r="I80" s="14">
        <f t="shared" ref="I80" si="125">+H79-I79</f>
        <v>1505.8415187066166</v>
      </c>
      <c r="J80" s="14">
        <f t="shared" ref="J80" si="126">+I79-J79</f>
        <v>1872.4513512214144</v>
      </c>
      <c r="K80" s="14">
        <f t="shared" ref="K80" si="127">+J79-K79</f>
        <v>1872.2641060862989</v>
      </c>
      <c r="L80" s="14">
        <f t="shared" ref="L80" si="128">+K79-L79</f>
        <v>1505.3164630090141</v>
      </c>
      <c r="M80" s="14">
        <f t="shared" ref="M80" si="129">+L79-M79</f>
        <v>1871.9263480293812</v>
      </c>
      <c r="N80" s="14">
        <f t="shared" ref="N80" si="130">+M79-N79</f>
        <v>1504.9787387279139</v>
      </c>
      <c r="O80" s="14">
        <f t="shared" ref="O80" si="131">+N79-O79</f>
        <v>1871.5886575207078</v>
      </c>
      <c r="P80" s="14"/>
      <c r="Q80" s="14"/>
    </row>
  </sheetData>
  <mergeCells count="6">
    <mergeCell ref="A45:B45"/>
    <mergeCell ref="S4:X5"/>
    <mergeCell ref="A1:J1"/>
    <mergeCell ref="N2:O2"/>
    <mergeCell ref="A5:C5"/>
    <mergeCell ref="A7:B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sheetPr>
  <dimension ref="A1:R446"/>
  <sheetViews>
    <sheetView zoomScaleNormal="100" workbookViewId="0">
      <pane xSplit="13" ySplit="3" topLeftCell="N154" activePane="bottomRight" state="frozen"/>
      <selection activeCell="Q7" sqref="Q7"/>
      <selection pane="topRight" activeCell="Q7" sqref="Q7"/>
      <selection pane="bottomLeft" activeCell="Q7" sqref="Q7"/>
      <selection pane="bottomRight" activeCell="R11" sqref="R11"/>
    </sheetView>
  </sheetViews>
  <sheetFormatPr defaultRowHeight="15"/>
  <cols>
    <col min="1" max="1" width="3.42578125" customWidth="1"/>
    <col min="2" max="2" width="3.5703125" customWidth="1"/>
    <col min="3" max="3" width="3.140625" customWidth="1"/>
    <col min="4" max="4" width="7.140625" customWidth="1"/>
    <col min="12" max="12" width="9" customWidth="1"/>
    <col min="13" max="13" width="10.5703125" customWidth="1"/>
  </cols>
  <sheetData>
    <row r="1" spans="1:18" ht="23.25">
      <c r="A1" s="574" t="s">
        <v>115</v>
      </c>
      <c r="B1" s="574"/>
      <c r="C1" s="574"/>
      <c r="D1" s="574"/>
      <c r="E1" s="574"/>
      <c r="F1" s="574"/>
      <c r="G1" s="574"/>
      <c r="H1" s="574"/>
      <c r="I1" s="574"/>
      <c r="J1" s="574"/>
      <c r="K1" s="574"/>
      <c r="L1" s="574"/>
      <c r="M1" s="574"/>
    </row>
    <row r="2" spans="1:18" ht="23.25">
      <c r="A2" s="574" t="s">
        <v>396</v>
      </c>
      <c r="B2" s="574"/>
      <c r="C2" s="574"/>
      <c r="D2" s="574"/>
      <c r="E2" s="574"/>
      <c r="F2" s="574"/>
      <c r="G2" s="574"/>
      <c r="H2" s="574"/>
      <c r="I2" s="574"/>
      <c r="J2" s="574"/>
      <c r="K2" s="574"/>
      <c r="L2" s="574"/>
      <c r="M2" s="574"/>
    </row>
    <row r="3" spans="1:18" ht="23.25">
      <c r="A3" s="574" t="s">
        <v>116</v>
      </c>
      <c r="B3" s="574"/>
      <c r="C3" s="574"/>
      <c r="D3" s="574"/>
      <c r="E3" s="574"/>
      <c r="F3" s="574"/>
      <c r="G3" s="574"/>
      <c r="H3" s="574"/>
      <c r="I3" s="574"/>
      <c r="J3" s="574"/>
      <c r="K3" s="574"/>
      <c r="L3" s="574"/>
      <c r="M3" s="574"/>
    </row>
    <row r="4" spans="1:18">
      <c r="A4" s="117"/>
      <c r="B4" s="117"/>
      <c r="C4" s="117"/>
      <c r="D4" s="117"/>
      <c r="E4" s="117"/>
      <c r="F4" s="117"/>
      <c r="G4" s="117"/>
      <c r="H4" s="117"/>
      <c r="I4" s="117"/>
      <c r="J4" s="117"/>
      <c r="K4" s="117"/>
      <c r="L4" s="117"/>
      <c r="M4" s="117"/>
    </row>
    <row r="5" spans="1:18" ht="18.75">
      <c r="A5" s="117"/>
      <c r="B5" s="491" t="s">
        <v>459</v>
      </c>
      <c r="C5" s="117"/>
      <c r="E5" s="231"/>
      <c r="F5" s="231"/>
      <c r="G5" s="231"/>
      <c r="H5" s="231"/>
      <c r="I5" s="231"/>
      <c r="J5" s="231"/>
      <c r="K5" s="231"/>
      <c r="L5" s="231"/>
      <c r="M5" s="231"/>
    </row>
    <row r="6" spans="1:18">
      <c r="A6" s="117"/>
      <c r="B6" s="117"/>
      <c r="C6" s="487" t="s">
        <v>461</v>
      </c>
      <c r="E6" s="123" t="s">
        <v>462</v>
      </c>
      <c r="G6" s="231"/>
      <c r="H6" s="492" t="s">
        <v>460</v>
      </c>
      <c r="J6" s="231"/>
      <c r="K6" s="231"/>
      <c r="L6" s="231"/>
      <c r="M6" s="231"/>
    </row>
    <row r="7" spans="1:18">
      <c r="A7" s="117"/>
      <c r="B7" s="117"/>
      <c r="C7" s="117"/>
      <c r="D7" s="117"/>
      <c r="E7" s="231"/>
      <c r="G7" s="231"/>
      <c r="H7" s="492"/>
      <c r="J7" s="231"/>
      <c r="K7" s="231"/>
      <c r="L7" s="231"/>
      <c r="M7" s="231"/>
    </row>
    <row r="8" spans="1:18" ht="18.75">
      <c r="A8" s="119" t="s">
        <v>423</v>
      </c>
      <c r="B8" s="117"/>
      <c r="C8" s="117"/>
      <c r="D8" s="117"/>
      <c r="E8" s="117"/>
      <c r="F8" s="117"/>
      <c r="G8" s="117"/>
      <c r="H8" s="117"/>
      <c r="I8" s="117"/>
      <c r="J8" s="117"/>
      <c r="K8" s="117"/>
      <c r="L8" s="117"/>
      <c r="M8" s="117"/>
    </row>
    <row r="9" spans="1:18">
      <c r="A9" s="572" t="s">
        <v>488</v>
      </c>
      <c r="B9" s="572"/>
      <c r="C9" s="572"/>
      <c r="D9" s="572"/>
      <c r="E9" s="572"/>
      <c r="F9" s="572"/>
      <c r="G9" s="572"/>
      <c r="H9" s="572"/>
      <c r="I9" s="572"/>
      <c r="J9" s="572"/>
      <c r="K9" s="572"/>
      <c r="L9" s="572"/>
      <c r="M9" s="572"/>
    </row>
    <row r="10" spans="1:18">
      <c r="A10" s="572"/>
      <c r="B10" s="572"/>
      <c r="C10" s="572"/>
      <c r="D10" s="572"/>
      <c r="E10" s="572"/>
      <c r="F10" s="572"/>
      <c r="G10" s="572"/>
      <c r="H10" s="572"/>
      <c r="I10" s="572"/>
      <c r="J10" s="572"/>
      <c r="K10" s="572"/>
      <c r="L10" s="572"/>
      <c r="M10" s="572"/>
      <c r="R10">
        <f>150*0.7</f>
        <v>105</v>
      </c>
    </row>
    <row r="11" spans="1:18">
      <c r="A11" s="572"/>
      <c r="B11" s="572"/>
      <c r="C11" s="572"/>
      <c r="D11" s="572"/>
      <c r="E11" s="572"/>
      <c r="F11" s="572"/>
      <c r="G11" s="572"/>
      <c r="H11" s="572"/>
      <c r="I11" s="572"/>
      <c r="J11" s="572"/>
      <c r="K11" s="572"/>
      <c r="L11" s="572"/>
      <c r="M11" s="572"/>
    </row>
    <row r="12" spans="1:18">
      <c r="A12" s="572"/>
      <c r="B12" s="572"/>
      <c r="C12" s="572"/>
      <c r="D12" s="572"/>
      <c r="E12" s="572"/>
      <c r="F12" s="572"/>
      <c r="G12" s="572"/>
      <c r="H12" s="572"/>
      <c r="I12" s="572"/>
      <c r="J12" s="572"/>
      <c r="K12" s="572"/>
      <c r="L12" s="572"/>
      <c r="M12" s="572"/>
    </row>
    <row r="13" spans="1:18">
      <c r="A13" s="572"/>
      <c r="B13" s="572"/>
      <c r="C13" s="572"/>
      <c r="D13" s="572"/>
      <c r="E13" s="572"/>
      <c r="F13" s="572"/>
      <c r="G13" s="572"/>
      <c r="H13" s="572"/>
      <c r="I13" s="572"/>
      <c r="J13" s="572"/>
      <c r="K13" s="572"/>
      <c r="L13" s="572"/>
      <c r="M13" s="572"/>
    </row>
    <row r="14" spans="1:18">
      <c r="A14" s="572"/>
      <c r="B14" s="572"/>
      <c r="C14" s="572"/>
      <c r="D14" s="572"/>
      <c r="E14" s="572"/>
      <c r="F14" s="572"/>
      <c r="G14" s="572"/>
      <c r="H14" s="572"/>
      <c r="I14" s="572"/>
      <c r="J14" s="572"/>
      <c r="K14" s="572"/>
      <c r="L14" s="572"/>
      <c r="M14" s="572"/>
    </row>
    <row r="15" spans="1:18">
      <c r="A15" s="231"/>
      <c r="B15" s="231"/>
      <c r="C15" s="231"/>
      <c r="D15" s="231"/>
      <c r="E15" s="231"/>
      <c r="F15" s="231"/>
      <c r="G15" s="231"/>
      <c r="H15" s="231"/>
      <c r="I15" s="231"/>
      <c r="J15" s="231"/>
      <c r="K15" s="231"/>
      <c r="L15" s="231"/>
      <c r="M15" s="231"/>
    </row>
    <row r="16" spans="1:18">
      <c r="A16" s="117" t="s">
        <v>453</v>
      </c>
      <c r="B16" s="231"/>
      <c r="C16" s="231"/>
      <c r="D16" s="231"/>
      <c r="E16" s="231"/>
      <c r="F16" s="231"/>
      <c r="G16" s="231"/>
      <c r="H16" s="231"/>
      <c r="I16" s="231"/>
      <c r="J16" s="231"/>
      <c r="K16" s="231"/>
      <c r="L16" s="231"/>
      <c r="M16" s="231"/>
    </row>
    <row r="17" spans="1:15">
      <c r="A17" s="231"/>
      <c r="B17" s="231"/>
      <c r="C17" s="231"/>
      <c r="D17" s="231"/>
      <c r="E17" s="231"/>
      <c r="F17" s="231"/>
      <c r="G17" s="231"/>
      <c r="H17" s="231"/>
      <c r="I17" s="231"/>
      <c r="J17" s="231"/>
      <c r="K17" s="231"/>
      <c r="L17" s="231"/>
      <c r="M17" s="231"/>
    </row>
    <row r="18" spans="1:15">
      <c r="A18" s="231"/>
      <c r="B18" s="123" t="s">
        <v>424</v>
      </c>
      <c r="C18" s="123"/>
      <c r="D18" s="231"/>
      <c r="E18" s="231"/>
      <c r="F18" s="231"/>
      <c r="G18" s="231"/>
      <c r="H18" s="231"/>
      <c r="I18" s="231"/>
      <c r="J18" s="231"/>
      <c r="K18" s="231"/>
      <c r="L18" s="231"/>
      <c r="M18" s="231"/>
    </row>
    <row r="19" spans="1:15">
      <c r="A19" s="231"/>
      <c r="B19" s="572" t="s">
        <v>526</v>
      </c>
      <c r="C19" s="572"/>
      <c r="D19" s="572"/>
      <c r="E19" s="572"/>
      <c r="F19" s="572"/>
      <c r="G19" s="572"/>
      <c r="H19" s="572"/>
      <c r="I19" s="572"/>
      <c r="J19" s="572"/>
      <c r="K19" s="572"/>
      <c r="L19" s="572"/>
      <c r="M19" s="572"/>
    </row>
    <row r="20" spans="1:15">
      <c r="A20" s="231"/>
      <c r="B20" s="572"/>
      <c r="C20" s="572"/>
      <c r="D20" s="572"/>
      <c r="E20" s="572"/>
      <c r="F20" s="572"/>
      <c r="G20" s="572"/>
      <c r="H20" s="572"/>
      <c r="I20" s="572"/>
      <c r="J20" s="572"/>
      <c r="K20" s="572"/>
      <c r="L20" s="572"/>
      <c r="M20" s="572"/>
    </row>
    <row r="21" spans="1:15">
      <c r="A21" s="231"/>
      <c r="B21" s="572"/>
      <c r="C21" s="572"/>
      <c r="D21" s="572"/>
      <c r="E21" s="572"/>
      <c r="F21" s="572"/>
      <c r="G21" s="572"/>
      <c r="H21" s="572"/>
      <c r="I21" s="572"/>
      <c r="J21" s="572"/>
      <c r="K21" s="572"/>
      <c r="L21" s="572"/>
      <c r="M21" s="572"/>
    </row>
    <row r="22" spans="1:15">
      <c r="A22" s="231"/>
      <c r="B22" s="572"/>
      <c r="C22" s="572"/>
      <c r="D22" s="572"/>
      <c r="E22" s="572"/>
      <c r="F22" s="572"/>
      <c r="G22" s="572"/>
      <c r="H22" s="572"/>
      <c r="I22" s="572"/>
      <c r="J22" s="572"/>
      <c r="K22" s="572"/>
      <c r="L22" s="572"/>
      <c r="M22" s="572"/>
    </row>
    <row r="23" spans="1:15">
      <c r="A23" s="231"/>
      <c r="B23" s="572"/>
      <c r="C23" s="572"/>
      <c r="D23" s="572"/>
      <c r="E23" s="572"/>
      <c r="F23" s="572"/>
      <c r="G23" s="572"/>
      <c r="H23" s="572"/>
      <c r="I23" s="572"/>
      <c r="J23" s="572"/>
      <c r="K23" s="572"/>
      <c r="L23" s="572"/>
      <c r="M23" s="572"/>
    </row>
    <row r="24" spans="1:15">
      <c r="A24" s="231"/>
      <c r="B24" s="231"/>
      <c r="C24" s="117"/>
      <c r="D24" s="231"/>
      <c r="E24" s="231"/>
      <c r="F24" s="231"/>
      <c r="G24" s="231"/>
      <c r="H24" s="231"/>
      <c r="I24" s="231"/>
      <c r="J24" s="231"/>
      <c r="K24" s="231"/>
      <c r="L24" s="231"/>
      <c r="M24" s="231"/>
    </row>
    <row r="25" spans="1:15">
      <c r="A25" s="231"/>
      <c r="B25" s="572" t="s">
        <v>527</v>
      </c>
      <c r="C25" s="572"/>
      <c r="D25" s="572"/>
      <c r="E25" s="572"/>
      <c r="F25" s="572"/>
      <c r="G25" s="572"/>
      <c r="H25" s="572"/>
      <c r="I25" s="572"/>
      <c r="J25" s="572"/>
      <c r="K25" s="572"/>
      <c r="L25" s="572"/>
      <c r="M25" s="572"/>
    </row>
    <row r="26" spans="1:15">
      <c r="A26" s="231"/>
      <c r="B26" s="572"/>
      <c r="C26" s="572"/>
      <c r="D26" s="572"/>
      <c r="E26" s="572"/>
      <c r="F26" s="572"/>
      <c r="G26" s="572"/>
      <c r="H26" s="572"/>
      <c r="I26" s="572"/>
      <c r="J26" s="572"/>
      <c r="K26" s="572"/>
      <c r="L26" s="572"/>
      <c r="M26" s="572"/>
    </row>
    <row r="27" spans="1:15">
      <c r="A27" s="231"/>
      <c r="B27" s="117"/>
      <c r="C27" s="117"/>
      <c r="D27" s="231"/>
      <c r="E27" s="231"/>
      <c r="F27" s="231"/>
      <c r="G27" s="231"/>
      <c r="H27" s="231"/>
      <c r="I27" s="231"/>
      <c r="J27" s="231"/>
      <c r="K27" s="231"/>
      <c r="L27" s="231"/>
      <c r="M27" s="231"/>
    </row>
    <row r="28" spans="1:15">
      <c r="A28" s="231"/>
      <c r="B28" s="572" t="s">
        <v>528</v>
      </c>
      <c r="C28" s="572"/>
      <c r="D28" s="572"/>
      <c r="E28" s="572"/>
      <c r="F28" s="572"/>
      <c r="G28" s="572"/>
      <c r="H28" s="572"/>
      <c r="I28" s="572"/>
      <c r="J28" s="572"/>
      <c r="K28" s="572"/>
      <c r="L28" s="572"/>
      <c r="M28" s="572"/>
      <c r="O28" s="117"/>
    </row>
    <row r="29" spans="1:15">
      <c r="A29" s="231"/>
      <c r="B29" s="572"/>
      <c r="C29" s="572"/>
      <c r="D29" s="572"/>
      <c r="E29" s="572"/>
      <c r="F29" s="572"/>
      <c r="G29" s="572"/>
      <c r="H29" s="572"/>
      <c r="I29" s="572"/>
      <c r="J29" s="572"/>
      <c r="K29" s="572"/>
      <c r="L29" s="572"/>
      <c r="M29" s="572"/>
      <c r="O29" s="117"/>
    </row>
    <row r="30" spans="1:15">
      <c r="A30" s="231"/>
      <c r="B30" s="572"/>
      <c r="C30" s="572"/>
      <c r="D30" s="572"/>
      <c r="E30" s="572"/>
      <c r="F30" s="572"/>
      <c r="G30" s="572"/>
      <c r="H30" s="572"/>
      <c r="I30" s="572"/>
      <c r="J30" s="572"/>
      <c r="K30" s="572"/>
      <c r="L30" s="572"/>
      <c r="M30" s="572"/>
      <c r="O30" s="117"/>
    </row>
    <row r="31" spans="1:15">
      <c r="A31" s="231"/>
      <c r="B31" s="117"/>
      <c r="C31" s="117"/>
      <c r="D31" s="231"/>
      <c r="E31" s="231"/>
      <c r="F31" s="231"/>
      <c r="G31" s="231"/>
      <c r="H31" s="231"/>
      <c r="I31" s="231"/>
      <c r="J31" s="231"/>
      <c r="K31" s="231"/>
      <c r="L31" s="231"/>
      <c r="M31" s="231"/>
      <c r="O31" s="117"/>
    </row>
    <row r="32" spans="1:15" ht="15" customHeight="1">
      <c r="A32" s="119"/>
      <c r="B32" s="114" t="s">
        <v>30</v>
      </c>
      <c r="C32" s="114"/>
      <c r="D32" s="117"/>
      <c r="E32" s="117"/>
      <c r="F32" s="117"/>
      <c r="G32" s="117"/>
      <c r="H32" s="117"/>
      <c r="I32" s="117"/>
      <c r="J32" s="117"/>
      <c r="K32" s="117"/>
      <c r="L32" s="117"/>
      <c r="M32" s="117"/>
    </row>
    <row r="33" spans="1:13" ht="15" customHeight="1">
      <c r="A33" s="119"/>
      <c r="B33" s="115" t="s">
        <v>56</v>
      </c>
      <c r="C33" s="115"/>
      <c r="D33" s="117"/>
      <c r="E33" s="117"/>
      <c r="F33" s="117"/>
      <c r="G33" s="117"/>
      <c r="H33" s="117"/>
      <c r="I33" s="117"/>
      <c r="J33" s="117"/>
      <c r="K33" s="117"/>
      <c r="L33" s="117"/>
      <c r="M33" s="120" t="s">
        <v>54</v>
      </c>
    </row>
    <row r="34" spans="1:13" ht="15" customHeight="1">
      <c r="A34" s="119"/>
      <c r="B34" s="115" t="s">
        <v>29</v>
      </c>
      <c r="C34" s="115"/>
      <c r="D34" s="117"/>
      <c r="E34" s="117"/>
      <c r="F34" s="117"/>
      <c r="G34" s="117"/>
      <c r="H34" s="117"/>
      <c r="I34" s="117"/>
      <c r="J34" s="117"/>
      <c r="K34" s="117"/>
      <c r="L34" s="117"/>
      <c r="M34" s="121" t="s">
        <v>55</v>
      </c>
    </row>
    <row r="35" spans="1:13" ht="15" customHeight="1">
      <c r="A35" s="119"/>
      <c r="B35" s="115" t="s">
        <v>57</v>
      </c>
      <c r="C35" s="115"/>
      <c r="D35" s="117"/>
      <c r="E35" s="117"/>
      <c r="F35" s="117"/>
      <c r="G35" s="117"/>
      <c r="H35" s="117"/>
      <c r="I35" s="117"/>
      <c r="J35" s="117"/>
      <c r="K35" s="117"/>
      <c r="L35" s="117"/>
      <c r="M35" s="122" t="s">
        <v>58</v>
      </c>
    </row>
    <row r="36" spans="1:13" ht="15" customHeight="1">
      <c r="A36" s="119"/>
      <c r="B36" s="115"/>
      <c r="C36" s="115"/>
      <c r="D36" s="117"/>
      <c r="E36" s="117"/>
      <c r="F36" s="117"/>
      <c r="G36" s="117"/>
      <c r="H36" s="117"/>
      <c r="I36" s="117"/>
      <c r="J36" s="117"/>
      <c r="K36" s="117"/>
      <c r="L36" s="117"/>
      <c r="M36" s="122"/>
    </row>
    <row r="37" spans="1:13" ht="18" customHeight="1">
      <c r="A37" s="119" t="s">
        <v>429</v>
      </c>
      <c r="B37" s="115"/>
      <c r="C37" s="115"/>
      <c r="D37" s="117"/>
      <c r="E37" s="117"/>
      <c r="F37" s="117"/>
      <c r="G37" s="117"/>
      <c r="H37" s="117"/>
      <c r="I37" s="117"/>
      <c r="J37" s="117"/>
      <c r="K37" s="117"/>
      <c r="L37" s="117"/>
      <c r="M37" s="122"/>
    </row>
    <row r="38" spans="1:13" ht="18" customHeight="1">
      <c r="A38" s="572" t="s">
        <v>489</v>
      </c>
      <c r="B38" s="572"/>
      <c r="C38" s="572"/>
      <c r="D38" s="572"/>
      <c r="E38" s="572"/>
      <c r="F38" s="572"/>
      <c r="G38" s="572"/>
      <c r="H38" s="572"/>
      <c r="I38" s="572"/>
      <c r="J38" s="572"/>
      <c r="K38" s="572"/>
      <c r="L38" s="572"/>
      <c r="M38" s="572"/>
    </row>
    <row r="39" spans="1:13" ht="18" customHeight="1">
      <c r="A39" s="572"/>
      <c r="B39" s="572"/>
      <c r="C39" s="572"/>
      <c r="D39" s="572"/>
      <c r="E39" s="572"/>
      <c r="F39" s="572"/>
      <c r="G39" s="572"/>
      <c r="H39" s="572"/>
      <c r="I39" s="572"/>
      <c r="J39" s="572"/>
      <c r="K39" s="572"/>
      <c r="L39" s="572"/>
      <c r="M39" s="572"/>
    </row>
    <row r="40" spans="1:13" ht="18" customHeight="1">
      <c r="A40" s="572"/>
      <c r="B40" s="572"/>
      <c r="C40" s="572"/>
      <c r="D40" s="572"/>
      <c r="E40" s="572"/>
      <c r="F40" s="572"/>
      <c r="G40" s="572"/>
      <c r="H40" s="572"/>
      <c r="I40" s="572"/>
      <c r="J40" s="572"/>
      <c r="K40" s="572"/>
      <c r="L40" s="572"/>
      <c r="M40" s="572"/>
    </row>
    <row r="41" spans="1:13" ht="18" customHeight="1">
      <c r="A41" s="572"/>
      <c r="B41" s="572"/>
      <c r="C41" s="572"/>
      <c r="D41" s="572"/>
      <c r="E41" s="572"/>
      <c r="F41" s="572"/>
      <c r="G41" s="572"/>
      <c r="H41" s="572"/>
      <c r="I41" s="572"/>
      <c r="J41" s="572"/>
      <c r="K41" s="572"/>
      <c r="L41" s="572"/>
      <c r="M41" s="572"/>
    </row>
    <row r="42" spans="1:13" ht="18" customHeight="1">
      <c r="A42" s="572"/>
      <c r="B42" s="572"/>
      <c r="C42" s="572"/>
      <c r="D42" s="572"/>
      <c r="E42" s="572"/>
      <c r="F42" s="572"/>
      <c r="G42" s="572"/>
      <c r="H42" s="572"/>
      <c r="I42" s="572"/>
      <c r="J42" s="572"/>
      <c r="K42" s="572"/>
      <c r="L42" s="572"/>
      <c r="M42" s="572"/>
    </row>
    <row r="43" spans="1:13" ht="18" customHeight="1">
      <c r="A43" s="572"/>
      <c r="B43" s="572"/>
      <c r="C43" s="572"/>
      <c r="D43" s="572"/>
      <c r="E43" s="572"/>
      <c r="F43" s="572"/>
      <c r="G43" s="572"/>
      <c r="H43" s="572"/>
      <c r="I43" s="572"/>
      <c r="J43" s="572"/>
      <c r="K43" s="572"/>
      <c r="L43" s="572"/>
      <c r="M43" s="572"/>
    </row>
    <row r="44" spans="1:13" ht="18" customHeight="1">
      <c r="A44" s="572"/>
      <c r="B44" s="572"/>
      <c r="C44" s="572"/>
      <c r="D44" s="572"/>
      <c r="E44" s="572"/>
      <c r="F44" s="572"/>
      <c r="G44" s="572"/>
      <c r="H44" s="572"/>
      <c r="I44" s="572"/>
      <c r="J44" s="572"/>
      <c r="K44" s="572"/>
      <c r="L44" s="572"/>
      <c r="M44" s="572"/>
    </row>
    <row r="45" spans="1:13" ht="15" customHeight="1">
      <c r="A45" s="119"/>
      <c r="B45" s="115"/>
      <c r="C45" s="115"/>
      <c r="D45" s="117"/>
      <c r="E45" s="117"/>
      <c r="F45" s="117"/>
      <c r="G45" s="117"/>
      <c r="H45" s="117"/>
      <c r="I45" s="117"/>
      <c r="J45" s="117"/>
      <c r="K45" s="117"/>
      <c r="L45" s="117"/>
      <c r="M45" s="122"/>
    </row>
    <row r="46" spans="1:13" ht="15.75">
      <c r="A46" s="347" t="s">
        <v>430</v>
      </c>
      <c r="B46" s="348"/>
      <c r="C46" s="348"/>
      <c r="D46" s="488" t="s">
        <v>449</v>
      </c>
      <c r="E46" s="117"/>
      <c r="F46" s="117"/>
      <c r="G46" s="117"/>
      <c r="H46" s="117"/>
      <c r="I46" s="117"/>
      <c r="J46" s="117"/>
      <c r="K46" s="124" t="s">
        <v>412</v>
      </c>
      <c r="L46" s="117"/>
      <c r="M46" s="117"/>
    </row>
    <row r="47" spans="1:13" ht="15" customHeight="1">
      <c r="A47" s="576" t="s">
        <v>454</v>
      </c>
      <c r="B47" s="576"/>
      <c r="C47" s="576"/>
      <c r="D47" s="576"/>
      <c r="E47" s="576"/>
      <c r="F47" s="576"/>
      <c r="G47" s="576"/>
      <c r="H47" s="576"/>
      <c r="I47" s="576"/>
      <c r="J47" s="576"/>
      <c r="K47" s="576"/>
      <c r="L47" s="576"/>
      <c r="M47" s="576"/>
    </row>
    <row r="48" spans="1:13">
      <c r="A48" s="576"/>
      <c r="B48" s="576"/>
      <c r="C48" s="576"/>
      <c r="D48" s="576"/>
      <c r="E48" s="576"/>
      <c r="F48" s="576"/>
      <c r="G48" s="576"/>
      <c r="H48" s="576"/>
      <c r="I48" s="576"/>
      <c r="J48" s="576"/>
      <c r="K48" s="576"/>
      <c r="L48" s="576"/>
      <c r="M48" s="576"/>
    </row>
    <row r="49" spans="1:13">
      <c r="A49" s="576"/>
      <c r="B49" s="576"/>
      <c r="C49" s="576"/>
      <c r="D49" s="576"/>
      <c r="E49" s="576"/>
      <c r="F49" s="576"/>
      <c r="G49" s="576"/>
      <c r="H49" s="576"/>
      <c r="I49" s="576"/>
      <c r="J49" s="576"/>
      <c r="K49" s="576"/>
      <c r="L49" s="576"/>
      <c r="M49" s="576"/>
    </row>
    <row r="50" spans="1:13">
      <c r="A50" s="576"/>
      <c r="B50" s="576"/>
      <c r="C50" s="576"/>
      <c r="D50" s="576"/>
      <c r="E50" s="576"/>
      <c r="F50" s="576"/>
      <c r="G50" s="576"/>
      <c r="H50" s="576"/>
      <c r="I50" s="576"/>
      <c r="J50" s="576"/>
      <c r="K50" s="576"/>
      <c r="L50" s="576"/>
      <c r="M50" s="576"/>
    </row>
    <row r="51" spans="1:13">
      <c r="A51" s="576"/>
      <c r="B51" s="576"/>
      <c r="C51" s="576"/>
      <c r="D51" s="576"/>
      <c r="E51" s="576"/>
      <c r="F51" s="576"/>
      <c r="G51" s="576"/>
      <c r="H51" s="576"/>
      <c r="I51" s="576"/>
      <c r="J51" s="576"/>
      <c r="K51" s="576"/>
      <c r="L51" s="576"/>
      <c r="M51" s="576"/>
    </row>
    <row r="52" spans="1:13">
      <c r="A52" s="576"/>
      <c r="B52" s="576"/>
      <c r="C52" s="576"/>
      <c r="D52" s="576"/>
      <c r="E52" s="576"/>
      <c r="F52" s="576"/>
      <c r="G52" s="576"/>
      <c r="H52" s="576"/>
      <c r="I52" s="576"/>
      <c r="J52" s="576"/>
      <c r="K52" s="576"/>
      <c r="L52" s="576"/>
      <c r="M52" s="576"/>
    </row>
    <row r="53" spans="1:13">
      <c r="A53" s="576"/>
      <c r="B53" s="576"/>
      <c r="C53" s="576"/>
      <c r="D53" s="576"/>
      <c r="E53" s="576"/>
      <c r="F53" s="576"/>
      <c r="G53" s="576"/>
      <c r="H53" s="576"/>
      <c r="I53" s="576"/>
      <c r="J53" s="576"/>
      <c r="K53" s="576"/>
      <c r="L53" s="576"/>
      <c r="M53" s="576"/>
    </row>
    <row r="54" spans="1:13">
      <c r="A54" s="576"/>
      <c r="B54" s="576"/>
      <c r="C54" s="576"/>
      <c r="D54" s="576"/>
      <c r="E54" s="576"/>
      <c r="F54" s="576"/>
      <c r="G54" s="576"/>
      <c r="H54" s="576"/>
      <c r="I54" s="576"/>
      <c r="J54" s="576"/>
      <c r="K54" s="576"/>
      <c r="L54" s="576"/>
      <c r="M54" s="576"/>
    </row>
    <row r="55" spans="1:13">
      <c r="A55" s="123"/>
      <c r="B55" s="117"/>
      <c r="C55" s="117"/>
      <c r="D55" s="123"/>
      <c r="E55" s="117"/>
      <c r="F55" s="117"/>
      <c r="G55" s="117"/>
      <c r="H55" s="117"/>
      <c r="I55" s="117"/>
      <c r="J55" s="117"/>
      <c r="K55" s="117"/>
      <c r="L55" s="117"/>
      <c r="M55" s="117"/>
    </row>
    <row r="56" spans="1:13" ht="15" customHeight="1">
      <c r="A56" s="572" t="s">
        <v>529</v>
      </c>
      <c r="B56" s="572"/>
      <c r="C56" s="572"/>
      <c r="D56" s="572"/>
      <c r="E56" s="572"/>
      <c r="F56" s="572"/>
      <c r="G56" s="572"/>
      <c r="H56" s="572"/>
      <c r="I56" s="572"/>
      <c r="J56" s="572"/>
      <c r="K56" s="572"/>
      <c r="L56" s="572"/>
      <c r="M56" s="572"/>
    </row>
    <row r="57" spans="1:13">
      <c r="A57" s="572"/>
      <c r="B57" s="572"/>
      <c r="C57" s="572"/>
      <c r="D57" s="572"/>
      <c r="E57" s="572"/>
      <c r="F57" s="572"/>
      <c r="G57" s="572"/>
      <c r="H57" s="572"/>
      <c r="I57" s="572"/>
      <c r="J57" s="572"/>
      <c r="K57" s="572"/>
      <c r="L57" s="572"/>
      <c r="M57" s="572"/>
    </row>
    <row r="58" spans="1:13">
      <c r="A58" s="572"/>
      <c r="B58" s="572"/>
      <c r="C58" s="572"/>
      <c r="D58" s="572"/>
      <c r="E58" s="572"/>
      <c r="F58" s="572"/>
      <c r="G58" s="572"/>
      <c r="H58" s="572"/>
      <c r="I58" s="572"/>
      <c r="J58" s="572"/>
      <c r="K58" s="572"/>
      <c r="L58" s="572"/>
      <c r="M58" s="572"/>
    </row>
    <row r="59" spans="1:13">
      <c r="A59" s="572"/>
      <c r="B59" s="572"/>
      <c r="C59" s="572"/>
      <c r="D59" s="572"/>
      <c r="E59" s="572"/>
      <c r="F59" s="572"/>
      <c r="G59" s="572"/>
      <c r="H59" s="572"/>
      <c r="I59" s="572"/>
      <c r="J59" s="572"/>
      <c r="K59" s="572"/>
      <c r="L59" s="572"/>
      <c r="M59" s="572"/>
    </row>
    <row r="60" spans="1:13">
      <c r="A60" s="572"/>
      <c r="B60" s="572"/>
      <c r="C60" s="572"/>
      <c r="D60" s="572"/>
      <c r="E60" s="572"/>
      <c r="F60" s="572"/>
      <c r="G60" s="572"/>
      <c r="H60" s="572"/>
      <c r="I60" s="572"/>
      <c r="J60" s="572"/>
      <c r="K60" s="572"/>
      <c r="L60" s="572"/>
      <c r="M60" s="572"/>
    </row>
    <row r="61" spans="1:13">
      <c r="A61" s="572"/>
      <c r="B61" s="572"/>
      <c r="C61" s="572"/>
      <c r="D61" s="572"/>
      <c r="E61" s="572"/>
      <c r="F61" s="572"/>
      <c r="G61" s="572"/>
      <c r="H61" s="572"/>
      <c r="I61" s="572"/>
      <c r="J61" s="572"/>
      <c r="K61" s="572"/>
      <c r="L61" s="572"/>
      <c r="M61" s="572"/>
    </row>
    <row r="62" spans="1:13">
      <c r="A62" s="572"/>
      <c r="B62" s="572"/>
      <c r="C62" s="572"/>
      <c r="D62" s="572"/>
      <c r="E62" s="572"/>
      <c r="F62" s="572"/>
      <c r="G62" s="572"/>
      <c r="H62" s="572"/>
      <c r="I62" s="572"/>
      <c r="J62" s="572"/>
      <c r="K62" s="572"/>
      <c r="L62" s="572"/>
      <c r="M62" s="572"/>
    </row>
    <row r="63" spans="1:13">
      <c r="A63" s="117"/>
      <c r="B63" s="117"/>
      <c r="C63" s="117"/>
      <c r="D63" s="117"/>
      <c r="E63" s="117"/>
      <c r="F63" s="117"/>
      <c r="G63" s="117"/>
      <c r="H63" s="117"/>
      <c r="I63" s="117"/>
      <c r="J63" s="117"/>
      <c r="K63" s="117"/>
      <c r="L63" s="117"/>
      <c r="M63" s="117"/>
    </row>
    <row r="64" spans="1:13" ht="15.75">
      <c r="A64" s="347" t="s">
        <v>431</v>
      </c>
      <c r="B64" s="489"/>
      <c r="C64" s="488" t="s">
        <v>447</v>
      </c>
      <c r="E64" s="117"/>
      <c r="F64" s="117"/>
      <c r="G64" s="117"/>
      <c r="H64" s="117"/>
      <c r="I64" s="117"/>
      <c r="J64" s="117"/>
      <c r="K64" s="117"/>
      <c r="L64" s="117"/>
      <c r="M64" s="117"/>
    </row>
    <row r="65" spans="1:13">
      <c r="A65" s="570" t="s">
        <v>455</v>
      </c>
      <c r="B65" s="571"/>
      <c r="C65" s="571"/>
      <c r="D65" s="571"/>
      <c r="E65" s="571"/>
      <c r="F65" s="571"/>
      <c r="G65" s="571"/>
      <c r="H65" s="571"/>
      <c r="I65" s="571"/>
      <c r="J65" s="571"/>
      <c r="K65" s="571"/>
      <c r="L65" s="571"/>
      <c r="M65" s="571"/>
    </row>
    <row r="66" spans="1:13">
      <c r="A66" s="571"/>
      <c r="B66" s="571"/>
      <c r="C66" s="571"/>
      <c r="D66" s="571"/>
      <c r="E66" s="571"/>
      <c r="F66" s="571"/>
      <c r="G66" s="571"/>
      <c r="H66" s="571"/>
      <c r="I66" s="571"/>
      <c r="J66" s="571"/>
      <c r="K66" s="571"/>
      <c r="L66" s="571"/>
      <c r="M66" s="571"/>
    </row>
    <row r="67" spans="1:13">
      <c r="A67" s="571"/>
      <c r="B67" s="571"/>
      <c r="C67" s="571"/>
      <c r="D67" s="571"/>
      <c r="E67" s="571"/>
      <c r="F67" s="571"/>
      <c r="G67" s="571"/>
      <c r="H67" s="571"/>
      <c r="I67" s="571"/>
      <c r="J67" s="571"/>
      <c r="K67" s="571"/>
      <c r="L67" s="571"/>
      <c r="M67" s="571"/>
    </row>
    <row r="68" spans="1:13">
      <c r="A68" s="571"/>
      <c r="B68" s="571"/>
      <c r="C68" s="571"/>
      <c r="D68" s="571"/>
      <c r="E68" s="571"/>
      <c r="F68" s="571"/>
      <c r="G68" s="571"/>
      <c r="H68" s="571"/>
      <c r="I68" s="571"/>
      <c r="J68" s="571"/>
      <c r="K68" s="571"/>
      <c r="L68" s="571"/>
      <c r="M68" s="571"/>
    </row>
    <row r="69" spans="1:13" ht="15.75">
      <c r="A69" s="347"/>
      <c r="B69" s="489"/>
      <c r="C69" s="489"/>
      <c r="D69" s="488"/>
      <c r="E69" s="117"/>
      <c r="F69" s="117"/>
      <c r="G69" s="117"/>
      <c r="H69" s="117"/>
      <c r="I69" s="117"/>
      <c r="J69" s="117"/>
      <c r="K69" s="117"/>
      <c r="L69" s="117"/>
      <c r="M69" s="117"/>
    </row>
    <row r="70" spans="1:13">
      <c r="A70" s="123">
        <v>1</v>
      </c>
      <c r="B70" s="123" t="s">
        <v>425</v>
      </c>
      <c r="C70" s="123"/>
      <c r="D70" s="123"/>
      <c r="E70" s="123"/>
      <c r="F70" s="123"/>
      <c r="G70" s="123"/>
      <c r="H70" s="117"/>
      <c r="I70" s="117"/>
      <c r="J70" s="117"/>
      <c r="K70" s="124" t="s">
        <v>413</v>
      </c>
      <c r="L70" s="117"/>
      <c r="M70" s="117"/>
    </row>
    <row r="71" spans="1:13">
      <c r="A71" s="117"/>
      <c r="B71" s="572" t="s">
        <v>456</v>
      </c>
      <c r="C71" s="572"/>
      <c r="D71" s="572"/>
      <c r="E71" s="572"/>
      <c r="F71" s="572"/>
      <c r="G71" s="572"/>
      <c r="H71" s="572"/>
      <c r="I71" s="572"/>
      <c r="J71" s="572"/>
      <c r="K71" s="572"/>
      <c r="L71" s="572"/>
      <c r="M71" s="572"/>
    </row>
    <row r="72" spans="1:13">
      <c r="A72" s="117"/>
      <c r="B72" s="572"/>
      <c r="C72" s="572"/>
      <c r="D72" s="572"/>
      <c r="E72" s="572"/>
      <c r="F72" s="572"/>
      <c r="G72" s="572"/>
      <c r="H72" s="572"/>
      <c r="I72" s="572"/>
      <c r="J72" s="572"/>
      <c r="K72" s="572"/>
      <c r="L72" s="572"/>
      <c r="M72" s="572"/>
    </row>
    <row r="73" spans="1:13">
      <c r="A73" s="117"/>
      <c r="B73" s="572"/>
      <c r="C73" s="572"/>
      <c r="D73" s="572"/>
      <c r="E73" s="572"/>
      <c r="F73" s="572"/>
      <c r="G73" s="572"/>
      <c r="H73" s="572"/>
      <c r="I73" s="572"/>
      <c r="J73" s="572"/>
      <c r="K73" s="572"/>
      <c r="L73" s="572"/>
      <c r="M73" s="572"/>
    </row>
    <row r="74" spans="1:13">
      <c r="A74" s="117"/>
      <c r="B74" s="572"/>
      <c r="C74" s="572"/>
      <c r="D74" s="572"/>
      <c r="E74" s="572"/>
      <c r="F74" s="572"/>
      <c r="G74" s="572"/>
      <c r="H74" s="572"/>
      <c r="I74" s="572"/>
      <c r="J74" s="572"/>
      <c r="K74" s="572"/>
      <c r="L74" s="572"/>
      <c r="M74" s="572"/>
    </row>
    <row r="75" spans="1:13">
      <c r="A75" s="117"/>
      <c r="B75" s="572"/>
      <c r="C75" s="572"/>
      <c r="D75" s="572"/>
      <c r="E75" s="572"/>
      <c r="F75" s="572"/>
      <c r="G75" s="572"/>
      <c r="H75" s="572"/>
      <c r="I75" s="572"/>
      <c r="J75" s="572"/>
      <c r="K75" s="572"/>
      <c r="L75" s="572"/>
      <c r="M75" s="572"/>
    </row>
    <row r="76" spans="1:13">
      <c r="A76" s="117"/>
      <c r="B76" s="572"/>
      <c r="C76" s="572"/>
      <c r="D76" s="572"/>
      <c r="E76" s="572"/>
      <c r="F76" s="572"/>
      <c r="G76" s="572"/>
      <c r="H76" s="572"/>
      <c r="I76" s="572"/>
      <c r="J76" s="572"/>
      <c r="K76" s="572"/>
      <c r="L76" s="572"/>
      <c r="M76" s="572"/>
    </row>
    <row r="77" spans="1:13" ht="15.75">
      <c r="A77" s="347"/>
      <c r="B77" s="489"/>
      <c r="C77" s="489"/>
      <c r="D77" s="488"/>
      <c r="E77" s="117"/>
      <c r="F77" s="117"/>
      <c r="G77" s="117"/>
      <c r="H77" s="117"/>
      <c r="I77" s="117"/>
      <c r="J77" s="117"/>
      <c r="K77" s="117"/>
      <c r="L77" s="117"/>
      <c r="M77" s="117"/>
    </row>
    <row r="78" spans="1:13" ht="15.75">
      <c r="A78" s="123">
        <f>+A70+1</f>
        <v>2</v>
      </c>
      <c r="B78" s="123" t="s">
        <v>457</v>
      </c>
      <c r="D78" s="488"/>
      <c r="E78" s="117"/>
      <c r="F78" s="117"/>
      <c r="G78" s="117"/>
      <c r="H78" s="117"/>
      <c r="I78" s="117"/>
      <c r="J78" s="117"/>
      <c r="K78" s="124" t="s">
        <v>490</v>
      </c>
      <c r="L78" s="117"/>
      <c r="M78" s="117"/>
    </row>
    <row r="79" spans="1:13" ht="15.75">
      <c r="A79" s="347"/>
      <c r="B79" s="575" t="s">
        <v>530</v>
      </c>
      <c r="C79" s="575"/>
      <c r="D79" s="575"/>
      <c r="E79" s="575"/>
      <c r="F79" s="575"/>
      <c r="G79" s="575"/>
      <c r="H79" s="575"/>
      <c r="I79" s="575"/>
      <c r="J79" s="575"/>
      <c r="K79" s="575"/>
      <c r="L79" s="575"/>
      <c r="M79" s="575"/>
    </row>
    <row r="80" spans="1:13" ht="15.75">
      <c r="A80" s="347"/>
      <c r="B80" s="575"/>
      <c r="C80" s="575"/>
      <c r="D80" s="575"/>
      <c r="E80" s="575"/>
      <c r="F80" s="575"/>
      <c r="G80" s="575"/>
      <c r="H80" s="575"/>
      <c r="I80" s="575"/>
      <c r="J80" s="575"/>
      <c r="K80" s="575"/>
      <c r="L80" s="575"/>
      <c r="M80" s="575"/>
    </row>
    <row r="81" spans="1:13" ht="15.75">
      <c r="A81" s="347"/>
      <c r="B81" s="575"/>
      <c r="C81" s="575"/>
      <c r="D81" s="575"/>
      <c r="E81" s="575"/>
      <c r="F81" s="575"/>
      <c r="G81" s="575"/>
      <c r="H81" s="575"/>
      <c r="I81" s="575"/>
      <c r="J81" s="575"/>
      <c r="K81" s="575"/>
      <c r="L81" s="575"/>
      <c r="M81" s="575"/>
    </row>
    <row r="82" spans="1:13" ht="15.75">
      <c r="A82" s="347"/>
      <c r="B82" s="575"/>
      <c r="C82" s="575"/>
      <c r="D82" s="575"/>
      <c r="E82" s="575"/>
      <c r="F82" s="575"/>
      <c r="G82" s="575"/>
      <c r="H82" s="575"/>
      <c r="I82" s="575"/>
      <c r="J82" s="575"/>
      <c r="K82" s="575"/>
      <c r="L82" s="575"/>
      <c r="M82" s="575"/>
    </row>
    <row r="83" spans="1:13" ht="15.75">
      <c r="A83" s="347"/>
      <c r="B83" s="575"/>
      <c r="C83" s="575"/>
      <c r="D83" s="575"/>
      <c r="E83" s="575"/>
      <c r="F83" s="575"/>
      <c r="G83" s="575"/>
      <c r="H83" s="575"/>
      <c r="I83" s="575"/>
      <c r="J83" s="575"/>
      <c r="K83" s="575"/>
      <c r="L83" s="575"/>
      <c r="M83" s="575"/>
    </row>
    <row r="84" spans="1:13" ht="15.75">
      <c r="A84" s="347"/>
      <c r="B84" s="575"/>
      <c r="C84" s="575"/>
      <c r="D84" s="575"/>
      <c r="E84" s="575"/>
      <c r="F84" s="575"/>
      <c r="G84" s="575"/>
      <c r="H84" s="575"/>
      <c r="I84" s="575"/>
      <c r="J84" s="575"/>
      <c r="K84" s="575"/>
      <c r="L84" s="575"/>
      <c r="M84" s="575"/>
    </row>
    <row r="85" spans="1:13" ht="15.75">
      <c r="A85" s="347"/>
      <c r="B85" s="575"/>
      <c r="C85" s="575"/>
      <c r="D85" s="575"/>
      <c r="E85" s="575"/>
      <c r="F85" s="575"/>
      <c r="G85" s="575"/>
      <c r="H85" s="575"/>
      <c r="I85" s="575"/>
      <c r="J85" s="575"/>
      <c r="K85" s="575"/>
      <c r="L85" s="575"/>
      <c r="M85" s="575"/>
    </row>
    <row r="86" spans="1:13" ht="15.75">
      <c r="A86" s="347"/>
      <c r="B86" s="575"/>
      <c r="C86" s="575"/>
      <c r="D86" s="575"/>
      <c r="E86" s="575"/>
      <c r="F86" s="575"/>
      <c r="G86" s="575"/>
      <c r="H86" s="575"/>
      <c r="I86" s="575"/>
      <c r="J86" s="575"/>
      <c r="K86" s="575"/>
      <c r="L86" s="575"/>
      <c r="M86" s="575"/>
    </row>
    <row r="87" spans="1:13" ht="15.75">
      <c r="A87" s="347"/>
      <c r="B87" s="117"/>
      <c r="C87" s="117"/>
      <c r="D87" s="117"/>
      <c r="E87" s="117"/>
      <c r="F87" s="117"/>
      <c r="G87" s="117"/>
      <c r="H87" s="117"/>
      <c r="I87" s="117"/>
      <c r="J87" s="117"/>
      <c r="K87" s="117"/>
      <c r="L87" s="117"/>
      <c r="M87" s="117"/>
    </row>
    <row r="88" spans="1:13" ht="15.75">
      <c r="A88" s="347"/>
      <c r="B88" s="572" t="s">
        <v>531</v>
      </c>
      <c r="C88" s="572"/>
      <c r="D88" s="572"/>
      <c r="E88" s="572"/>
      <c r="F88" s="572"/>
      <c r="G88" s="572"/>
      <c r="H88" s="572"/>
      <c r="I88" s="572"/>
      <c r="J88" s="572"/>
      <c r="K88" s="572"/>
      <c r="L88" s="572"/>
      <c r="M88" s="572"/>
    </row>
    <row r="89" spans="1:13" ht="15.75">
      <c r="A89" s="347"/>
      <c r="B89" s="572"/>
      <c r="C89" s="572"/>
      <c r="D89" s="572"/>
      <c r="E89" s="572"/>
      <c r="F89" s="572"/>
      <c r="G89" s="572"/>
      <c r="H89" s="572"/>
      <c r="I89" s="572"/>
      <c r="J89" s="572"/>
      <c r="K89" s="572"/>
      <c r="L89" s="572"/>
      <c r="M89" s="572"/>
    </row>
    <row r="90" spans="1:13">
      <c r="A90" s="117"/>
      <c r="B90" s="117"/>
      <c r="C90" s="117"/>
      <c r="D90" s="117"/>
      <c r="E90" s="117"/>
      <c r="F90" s="117"/>
      <c r="G90" s="117"/>
      <c r="H90" s="117"/>
      <c r="I90" s="117"/>
      <c r="J90" s="117"/>
      <c r="K90" s="117"/>
      <c r="L90" s="117"/>
      <c r="M90" s="117"/>
    </row>
    <row r="91" spans="1:13">
      <c r="A91" s="123">
        <f>+A78+1</f>
        <v>3</v>
      </c>
      <c r="B91" s="123" t="s">
        <v>401</v>
      </c>
      <c r="C91" s="123"/>
      <c r="D91" s="117"/>
      <c r="E91" s="117"/>
      <c r="F91" s="118"/>
      <c r="G91" s="117"/>
      <c r="H91" s="117"/>
      <c r="I91" s="117"/>
      <c r="J91" s="117"/>
      <c r="K91" s="124" t="s">
        <v>402</v>
      </c>
      <c r="L91" s="117"/>
      <c r="M91" s="117"/>
    </row>
    <row r="92" spans="1:13">
      <c r="A92" s="123"/>
      <c r="B92" s="572" t="s">
        <v>532</v>
      </c>
      <c r="C92" s="572"/>
      <c r="D92" s="572"/>
      <c r="E92" s="572"/>
      <c r="F92" s="572"/>
      <c r="G92" s="572"/>
      <c r="H92" s="572"/>
      <c r="I92" s="572"/>
      <c r="J92" s="572"/>
      <c r="K92" s="572"/>
      <c r="L92" s="572"/>
      <c r="M92" s="572"/>
    </row>
    <row r="93" spans="1:13">
      <c r="A93" s="123"/>
      <c r="B93" s="572"/>
      <c r="C93" s="572"/>
      <c r="D93" s="572"/>
      <c r="E93" s="572"/>
      <c r="F93" s="572"/>
      <c r="G93" s="572"/>
      <c r="H93" s="572"/>
      <c r="I93" s="572"/>
      <c r="J93" s="572"/>
      <c r="K93" s="572"/>
      <c r="L93" s="572"/>
      <c r="M93" s="572"/>
    </row>
    <row r="94" spans="1:13">
      <c r="A94" s="123"/>
      <c r="B94" s="572"/>
      <c r="C94" s="572"/>
      <c r="D94" s="572"/>
      <c r="E94" s="572"/>
      <c r="F94" s="572"/>
      <c r="G94" s="572"/>
      <c r="H94" s="572"/>
      <c r="I94" s="572"/>
      <c r="J94" s="572"/>
      <c r="K94" s="572"/>
      <c r="L94" s="572"/>
      <c r="M94" s="572"/>
    </row>
    <row r="95" spans="1:13">
      <c r="A95" s="123"/>
      <c r="B95" s="572"/>
      <c r="C95" s="572"/>
      <c r="D95" s="572"/>
      <c r="E95" s="572"/>
      <c r="F95" s="572"/>
      <c r="G95" s="572"/>
      <c r="H95" s="572"/>
      <c r="I95" s="572"/>
      <c r="J95" s="572"/>
      <c r="K95" s="572"/>
      <c r="L95" s="572"/>
      <c r="M95" s="572"/>
    </row>
    <row r="96" spans="1:13">
      <c r="A96" s="123"/>
      <c r="B96" s="572"/>
      <c r="C96" s="572"/>
      <c r="D96" s="572"/>
      <c r="E96" s="572"/>
      <c r="F96" s="572"/>
      <c r="G96" s="572"/>
      <c r="H96" s="572"/>
      <c r="I96" s="572"/>
      <c r="J96" s="572"/>
      <c r="K96" s="572"/>
      <c r="L96" s="572"/>
      <c r="M96" s="572"/>
    </row>
    <row r="97" spans="1:13">
      <c r="A97" s="123"/>
      <c r="B97" s="572"/>
      <c r="C97" s="572"/>
      <c r="D97" s="572"/>
      <c r="E97" s="572"/>
      <c r="F97" s="572"/>
      <c r="G97" s="572"/>
      <c r="H97" s="572"/>
      <c r="I97" s="572"/>
      <c r="J97" s="572"/>
      <c r="K97" s="572"/>
      <c r="L97" s="572"/>
      <c r="M97" s="572"/>
    </row>
    <row r="98" spans="1:13">
      <c r="A98" s="123"/>
      <c r="B98" s="572"/>
      <c r="C98" s="572"/>
      <c r="D98" s="572"/>
      <c r="E98" s="572"/>
      <c r="F98" s="572"/>
      <c r="G98" s="572"/>
      <c r="H98" s="572"/>
      <c r="I98" s="572"/>
      <c r="J98" s="572"/>
      <c r="K98" s="572"/>
      <c r="L98" s="572"/>
      <c r="M98" s="572"/>
    </row>
    <row r="99" spans="1:13">
      <c r="A99" s="123"/>
      <c r="B99" s="572"/>
      <c r="C99" s="572"/>
      <c r="D99" s="572"/>
      <c r="E99" s="572"/>
      <c r="F99" s="572"/>
      <c r="G99" s="572"/>
      <c r="H99" s="572"/>
      <c r="I99" s="572"/>
      <c r="J99" s="572"/>
      <c r="K99" s="572"/>
      <c r="L99" s="572"/>
      <c r="M99" s="572"/>
    </row>
    <row r="100" spans="1:13">
      <c r="A100" s="123"/>
      <c r="B100" s="572"/>
      <c r="C100" s="572"/>
      <c r="D100" s="572"/>
      <c r="E100" s="572"/>
      <c r="F100" s="572"/>
      <c r="G100" s="572"/>
      <c r="H100" s="572"/>
      <c r="I100" s="572"/>
      <c r="J100" s="572"/>
      <c r="K100" s="572"/>
      <c r="L100" s="572"/>
      <c r="M100" s="572"/>
    </row>
    <row r="101" spans="1:13">
      <c r="A101" s="123"/>
      <c r="B101" s="572"/>
      <c r="C101" s="572"/>
      <c r="D101" s="572"/>
      <c r="E101" s="572"/>
      <c r="F101" s="572"/>
      <c r="G101" s="572"/>
      <c r="H101" s="572"/>
      <c r="I101" s="572"/>
      <c r="J101" s="572"/>
      <c r="K101" s="572"/>
      <c r="L101" s="572"/>
      <c r="M101" s="572"/>
    </row>
    <row r="102" spans="1:13">
      <c r="A102" s="123"/>
      <c r="B102" s="572"/>
      <c r="C102" s="572"/>
      <c r="D102" s="572"/>
      <c r="E102" s="572"/>
      <c r="F102" s="572"/>
      <c r="G102" s="572"/>
      <c r="H102" s="572"/>
      <c r="I102" s="572"/>
      <c r="J102" s="572"/>
      <c r="K102" s="572"/>
      <c r="L102" s="572"/>
      <c r="M102" s="572"/>
    </row>
    <row r="103" spans="1:13">
      <c r="A103" s="123"/>
      <c r="B103" s="123"/>
      <c r="C103" s="123"/>
      <c r="D103" s="117"/>
      <c r="E103" s="117"/>
      <c r="F103" s="118"/>
      <c r="G103" s="117"/>
      <c r="H103" s="117"/>
      <c r="I103" s="117"/>
      <c r="J103" s="117"/>
      <c r="K103" s="117"/>
      <c r="L103" s="117"/>
      <c r="M103" s="117"/>
    </row>
    <row r="104" spans="1:13" ht="15" customHeight="1">
      <c r="A104" s="123"/>
      <c r="B104" s="117" t="s">
        <v>372</v>
      </c>
      <c r="C104" s="575" t="s">
        <v>403</v>
      </c>
      <c r="D104" s="575"/>
      <c r="E104" s="575"/>
      <c r="F104" s="575"/>
      <c r="G104" s="575"/>
      <c r="H104" s="575"/>
      <c r="I104" s="575"/>
      <c r="J104" s="575"/>
      <c r="K104" s="575"/>
      <c r="L104" s="575"/>
      <c r="M104" s="575"/>
    </row>
    <row r="105" spans="1:13">
      <c r="A105" s="123"/>
      <c r="B105" s="452"/>
      <c r="C105" s="575"/>
      <c r="D105" s="575"/>
      <c r="E105" s="575"/>
      <c r="F105" s="575"/>
      <c r="G105" s="575"/>
      <c r="H105" s="575"/>
      <c r="I105" s="575"/>
      <c r="J105" s="575"/>
      <c r="K105" s="575"/>
      <c r="L105" s="575"/>
      <c r="M105" s="575"/>
    </row>
    <row r="106" spans="1:13">
      <c r="A106" s="123"/>
      <c r="B106" s="452"/>
      <c r="C106" s="575"/>
      <c r="D106" s="575"/>
      <c r="E106" s="575"/>
      <c r="F106" s="575"/>
      <c r="G106" s="575"/>
      <c r="H106" s="575"/>
      <c r="I106" s="575"/>
      <c r="J106" s="575"/>
      <c r="K106" s="575"/>
      <c r="L106" s="575"/>
      <c r="M106" s="575"/>
    </row>
    <row r="107" spans="1:13">
      <c r="A107" s="123"/>
      <c r="B107" s="117"/>
      <c r="C107" s="575"/>
      <c r="D107" s="575"/>
      <c r="E107" s="575"/>
      <c r="F107" s="575"/>
      <c r="G107" s="575"/>
      <c r="H107" s="575"/>
      <c r="I107" s="575"/>
      <c r="J107" s="575"/>
      <c r="K107" s="575"/>
      <c r="L107" s="575"/>
      <c r="M107" s="575"/>
    </row>
    <row r="108" spans="1:13">
      <c r="A108" s="123"/>
      <c r="B108" s="452"/>
      <c r="C108" s="452"/>
      <c r="D108" s="115"/>
      <c r="E108" s="115"/>
      <c r="F108" s="117"/>
      <c r="G108" s="117"/>
      <c r="H108" s="117"/>
      <c r="I108" s="117"/>
      <c r="J108" s="117"/>
      <c r="K108" s="117"/>
      <c r="L108" s="117"/>
      <c r="M108" s="117"/>
    </row>
    <row r="109" spans="1:13">
      <c r="A109" s="123"/>
      <c r="B109" s="452" t="s">
        <v>372</v>
      </c>
      <c r="C109" s="115" t="s">
        <v>458</v>
      </c>
      <c r="E109" s="115"/>
      <c r="F109" s="117"/>
      <c r="G109" s="117"/>
      <c r="H109" s="117"/>
      <c r="I109" s="117"/>
      <c r="J109" s="117"/>
      <c r="K109" s="117"/>
      <c r="L109" s="117"/>
      <c r="M109" s="117"/>
    </row>
    <row r="110" spans="1:13">
      <c r="A110" s="123"/>
      <c r="B110" s="452"/>
      <c r="C110" s="452"/>
      <c r="D110" s="115"/>
      <c r="E110" s="115"/>
      <c r="F110" s="117"/>
      <c r="G110" s="117"/>
      <c r="H110" s="117"/>
      <c r="I110" s="117"/>
      <c r="J110" s="117"/>
      <c r="K110" s="117"/>
      <c r="L110" s="117"/>
      <c r="M110" s="117"/>
    </row>
    <row r="111" spans="1:13" ht="15" customHeight="1">
      <c r="A111" s="123"/>
      <c r="B111" s="490" t="s">
        <v>372</v>
      </c>
      <c r="C111" s="575" t="s">
        <v>404</v>
      </c>
      <c r="D111" s="575"/>
      <c r="E111" s="575"/>
      <c r="F111" s="575"/>
      <c r="G111" s="575"/>
      <c r="H111" s="575"/>
      <c r="I111" s="575"/>
      <c r="J111" s="575"/>
      <c r="K111" s="575"/>
      <c r="L111" s="575"/>
      <c r="M111" s="575"/>
    </row>
    <row r="112" spans="1:13">
      <c r="A112" s="123"/>
      <c r="B112" s="117"/>
      <c r="C112" s="575"/>
      <c r="D112" s="575"/>
      <c r="E112" s="575"/>
      <c r="F112" s="575"/>
      <c r="G112" s="575"/>
      <c r="H112" s="575"/>
      <c r="I112" s="575"/>
      <c r="J112" s="575"/>
      <c r="K112" s="575"/>
      <c r="L112" s="575"/>
      <c r="M112" s="575"/>
    </row>
    <row r="113" spans="1:13">
      <c r="A113" s="123"/>
      <c r="B113" s="117"/>
      <c r="C113" s="575"/>
      <c r="D113" s="575"/>
      <c r="E113" s="575"/>
      <c r="F113" s="575"/>
      <c r="G113" s="575"/>
      <c r="H113" s="575"/>
      <c r="I113" s="575"/>
      <c r="J113" s="575"/>
      <c r="K113" s="575"/>
      <c r="L113" s="575"/>
      <c r="M113" s="575"/>
    </row>
    <row r="114" spans="1:13">
      <c r="A114" s="123"/>
      <c r="B114" s="117"/>
      <c r="C114" s="575"/>
      <c r="D114" s="575"/>
      <c r="E114" s="575"/>
      <c r="F114" s="575"/>
      <c r="G114" s="575"/>
      <c r="H114" s="575"/>
      <c r="I114" s="575"/>
      <c r="J114" s="575"/>
      <c r="K114" s="575"/>
      <c r="L114" s="575"/>
      <c r="M114" s="575"/>
    </row>
    <row r="115" spans="1:13">
      <c r="A115" s="117"/>
      <c r="B115" s="117"/>
      <c r="C115" s="117"/>
      <c r="D115" s="117"/>
      <c r="E115" s="117"/>
      <c r="F115" s="117"/>
      <c r="G115" s="117"/>
      <c r="H115" s="117"/>
      <c r="I115" s="117"/>
      <c r="J115" s="117"/>
      <c r="K115" s="117"/>
      <c r="L115" s="117"/>
      <c r="M115" s="117"/>
    </row>
    <row r="116" spans="1:13">
      <c r="A116" s="123">
        <f>+A91+1</f>
        <v>4</v>
      </c>
      <c r="B116" s="123" t="s">
        <v>138</v>
      </c>
      <c r="C116" s="123"/>
      <c r="D116" s="117"/>
      <c r="E116" s="117"/>
      <c r="F116" s="117"/>
      <c r="G116" s="124"/>
      <c r="H116" s="117"/>
      <c r="I116" s="117"/>
      <c r="J116" s="117"/>
      <c r="K116" s="124" t="s">
        <v>433</v>
      </c>
      <c r="L116" s="117"/>
      <c r="M116" s="117"/>
    </row>
    <row r="117" spans="1:13">
      <c r="A117" s="123"/>
      <c r="B117" s="572" t="s">
        <v>533</v>
      </c>
      <c r="C117" s="572"/>
      <c r="D117" s="572"/>
      <c r="E117" s="572"/>
      <c r="F117" s="572"/>
      <c r="G117" s="572"/>
      <c r="H117" s="572"/>
      <c r="I117" s="572"/>
      <c r="J117" s="572"/>
      <c r="K117" s="572"/>
      <c r="L117" s="572"/>
      <c r="M117" s="572"/>
    </row>
    <row r="118" spans="1:13">
      <c r="A118" s="123"/>
      <c r="B118" s="572"/>
      <c r="C118" s="572"/>
      <c r="D118" s="572"/>
      <c r="E118" s="572"/>
      <c r="F118" s="572"/>
      <c r="G118" s="572"/>
      <c r="H118" s="572"/>
      <c r="I118" s="572"/>
      <c r="J118" s="572"/>
      <c r="K118" s="572"/>
      <c r="L118" s="572"/>
      <c r="M118" s="572"/>
    </row>
    <row r="119" spans="1:13">
      <c r="A119" s="123"/>
      <c r="B119" s="572"/>
      <c r="C119" s="572"/>
      <c r="D119" s="572"/>
      <c r="E119" s="572"/>
      <c r="F119" s="572"/>
      <c r="G119" s="572"/>
      <c r="H119" s="572"/>
      <c r="I119" s="572"/>
      <c r="J119" s="572"/>
      <c r="K119" s="572"/>
      <c r="L119" s="572"/>
      <c r="M119" s="572"/>
    </row>
    <row r="120" spans="1:13">
      <c r="A120" s="123"/>
      <c r="B120" s="572"/>
      <c r="C120" s="572"/>
      <c r="D120" s="572"/>
      <c r="E120" s="572"/>
      <c r="F120" s="572"/>
      <c r="G120" s="572"/>
      <c r="H120" s="572"/>
      <c r="I120" s="572"/>
      <c r="J120" s="572"/>
      <c r="K120" s="572"/>
      <c r="L120" s="572"/>
      <c r="M120" s="572"/>
    </row>
    <row r="121" spans="1:13">
      <c r="A121" s="123"/>
      <c r="B121" s="572"/>
      <c r="C121" s="572"/>
      <c r="D121" s="572"/>
      <c r="E121" s="572"/>
      <c r="F121" s="572"/>
      <c r="G121" s="572"/>
      <c r="H121" s="572"/>
      <c r="I121" s="572"/>
      <c r="J121" s="572"/>
      <c r="K121" s="572"/>
      <c r="L121" s="572"/>
      <c r="M121" s="572"/>
    </row>
    <row r="122" spans="1:13">
      <c r="A122" s="123"/>
      <c r="B122" s="117"/>
      <c r="C122" s="117"/>
      <c r="D122" s="117"/>
      <c r="E122" s="117"/>
      <c r="F122" s="124"/>
      <c r="G122" s="117"/>
      <c r="H122" s="117"/>
      <c r="I122" s="117"/>
      <c r="J122" s="117"/>
      <c r="K122" s="124"/>
      <c r="L122" s="117"/>
      <c r="M122" s="117"/>
    </row>
    <row r="123" spans="1:13" ht="15.75">
      <c r="A123" s="488" t="s">
        <v>448</v>
      </c>
      <c r="B123" s="117"/>
      <c r="C123" s="488" t="s">
        <v>450</v>
      </c>
      <c r="D123" s="117"/>
      <c r="E123" s="117"/>
      <c r="F123" s="117"/>
      <c r="G123" s="117"/>
      <c r="H123" s="117"/>
      <c r="I123" s="117"/>
      <c r="J123" s="117"/>
      <c r="K123" s="117"/>
      <c r="L123" s="117"/>
      <c r="M123" s="117"/>
    </row>
    <row r="124" spans="1:13">
      <c r="A124" s="573" t="s">
        <v>534</v>
      </c>
      <c r="B124" s="572"/>
      <c r="C124" s="572"/>
      <c r="D124" s="572"/>
      <c r="E124" s="572"/>
      <c r="F124" s="572"/>
      <c r="G124" s="572"/>
      <c r="H124" s="572"/>
      <c r="I124" s="572"/>
      <c r="J124" s="572"/>
      <c r="K124" s="572"/>
      <c r="L124" s="572"/>
      <c r="M124" s="572"/>
    </row>
    <row r="125" spans="1:13">
      <c r="A125" s="573"/>
      <c r="B125" s="572"/>
      <c r="C125" s="572"/>
      <c r="D125" s="572"/>
      <c r="E125" s="572"/>
      <c r="F125" s="572"/>
      <c r="G125" s="572"/>
      <c r="H125" s="572"/>
      <c r="I125" s="572"/>
      <c r="J125" s="572"/>
      <c r="K125" s="572"/>
      <c r="L125" s="572"/>
      <c r="M125" s="572"/>
    </row>
    <row r="126" spans="1:13">
      <c r="A126" s="573"/>
      <c r="B126" s="572"/>
      <c r="C126" s="572"/>
      <c r="D126" s="572"/>
      <c r="E126" s="572"/>
      <c r="F126" s="572"/>
      <c r="G126" s="572"/>
      <c r="H126" s="572"/>
      <c r="I126" s="572"/>
      <c r="J126" s="572"/>
      <c r="K126" s="572"/>
      <c r="L126" s="572"/>
      <c r="M126" s="572"/>
    </row>
    <row r="127" spans="1:13">
      <c r="A127" s="572"/>
      <c r="B127" s="572"/>
      <c r="C127" s="572"/>
      <c r="D127" s="572"/>
      <c r="E127" s="572"/>
      <c r="F127" s="572"/>
      <c r="G127" s="572"/>
      <c r="H127" s="572"/>
      <c r="I127" s="572"/>
      <c r="J127" s="572"/>
      <c r="K127" s="572"/>
      <c r="L127" s="572"/>
      <c r="M127" s="572"/>
    </row>
    <row r="128" spans="1:13">
      <c r="A128" s="572"/>
      <c r="B128" s="572"/>
      <c r="C128" s="572"/>
      <c r="D128" s="572"/>
      <c r="E128" s="572"/>
      <c r="F128" s="572"/>
      <c r="G128" s="572"/>
      <c r="H128" s="572"/>
      <c r="I128" s="572"/>
      <c r="J128" s="572"/>
      <c r="K128" s="572"/>
      <c r="L128" s="572"/>
      <c r="M128" s="572"/>
    </row>
    <row r="129" spans="1:13">
      <c r="A129" s="572"/>
      <c r="B129" s="572"/>
      <c r="C129" s="572"/>
      <c r="D129" s="572"/>
      <c r="E129" s="572"/>
      <c r="F129" s="572"/>
      <c r="G129" s="572"/>
      <c r="H129" s="572"/>
      <c r="I129" s="572"/>
      <c r="J129" s="572"/>
      <c r="K129" s="572"/>
      <c r="L129" s="572"/>
      <c r="M129" s="572"/>
    </row>
    <row r="130" spans="1:13">
      <c r="A130" s="572"/>
      <c r="B130" s="572"/>
      <c r="C130" s="572"/>
      <c r="D130" s="572"/>
      <c r="E130" s="572"/>
      <c r="F130" s="572"/>
      <c r="G130" s="572"/>
      <c r="H130" s="572"/>
      <c r="I130" s="572"/>
      <c r="J130" s="572"/>
      <c r="K130" s="572"/>
      <c r="L130" s="572"/>
      <c r="M130" s="572"/>
    </row>
    <row r="131" spans="1:13">
      <c r="A131" s="572"/>
      <c r="B131" s="572"/>
      <c r="C131" s="572"/>
      <c r="D131" s="572"/>
      <c r="E131" s="572"/>
      <c r="F131" s="572"/>
      <c r="G131" s="572"/>
      <c r="H131" s="572"/>
      <c r="I131" s="572"/>
      <c r="J131" s="572"/>
      <c r="K131" s="572"/>
      <c r="L131" s="572"/>
      <c r="M131" s="572"/>
    </row>
    <row r="132" spans="1:13">
      <c r="A132" s="572"/>
      <c r="B132" s="572"/>
      <c r="C132" s="572"/>
      <c r="D132" s="572"/>
      <c r="E132" s="572"/>
      <c r="F132" s="572"/>
      <c r="G132" s="572"/>
      <c r="H132" s="572"/>
      <c r="I132" s="572"/>
      <c r="J132" s="572"/>
      <c r="K132" s="572"/>
      <c r="L132" s="572"/>
      <c r="M132" s="572"/>
    </row>
    <row r="133" spans="1:13">
      <c r="A133" s="231"/>
      <c r="B133" s="231"/>
      <c r="C133" s="231"/>
      <c r="D133" s="231"/>
      <c r="F133" s="231"/>
      <c r="G133" s="231"/>
      <c r="H133" s="231"/>
      <c r="I133" s="231"/>
      <c r="J133" s="231"/>
      <c r="K133" s="231"/>
      <c r="L133" s="231"/>
      <c r="M133" s="231"/>
    </row>
    <row r="134" spans="1:13">
      <c r="A134" s="123">
        <v>1</v>
      </c>
      <c r="B134" s="123" t="s">
        <v>463</v>
      </c>
      <c r="C134" s="123"/>
      <c r="D134" s="117"/>
      <c r="E134" s="117"/>
      <c r="G134" s="117"/>
      <c r="H134" s="123" t="s">
        <v>438</v>
      </c>
      <c r="I134" s="117"/>
      <c r="J134" s="117"/>
      <c r="K134" s="124" t="s">
        <v>141</v>
      </c>
      <c r="L134" s="117"/>
      <c r="M134" s="117"/>
    </row>
    <row r="135" spans="1:13">
      <c r="A135" s="123"/>
      <c r="B135" s="572" t="s">
        <v>535</v>
      </c>
      <c r="C135" s="572"/>
      <c r="D135" s="572"/>
      <c r="E135" s="572"/>
      <c r="F135" s="572"/>
      <c r="G135" s="572"/>
      <c r="H135" s="572"/>
      <c r="I135" s="572"/>
      <c r="J135" s="572"/>
      <c r="K135" s="572"/>
      <c r="L135" s="572"/>
      <c r="M135" s="572"/>
    </row>
    <row r="136" spans="1:13">
      <c r="A136" s="123"/>
      <c r="B136" s="572"/>
      <c r="C136" s="572"/>
      <c r="D136" s="572"/>
      <c r="E136" s="572"/>
      <c r="F136" s="572"/>
      <c r="G136" s="572"/>
      <c r="H136" s="572"/>
      <c r="I136" s="572"/>
      <c r="J136" s="572"/>
      <c r="K136" s="572"/>
      <c r="L136" s="572"/>
      <c r="M136" s="572"/>
    </row>
    <row r="137" spans="1:13">
      <c r="A137" s="123"/>
      <c r="B137" s="572"/>
      <c r="C137" s="572"/>
      <c r="D137" s="572"/>
      <c r="E137" s="572"/>
      <c r="F137" s="572"/>
      <c r="G137" s="572"/>
      <c r="H137" s="572"/>
      <c r="I137" s="572"/>
      <c r="J137" s="572"/>
      <c r="K137" s="572"/>
      <c r="L137" s="572"/>
      <c r="M137" s="572"/>
    </row>
    <row r="138" spans="1:13">
      <c r="A138" s="123"/>
      <c r="B138" s="572"/>
      <c r="C138" s="572"/>
      <c r="D138" s="572"/>
      <c r="E138" s="572"/>
      <c r="F138" s="572"/>
      <c r="G138" s="572"/>
      <c r="H138" s="572"/>
      <c r="I138" s="572"/>
      <c r="J138" s="572"/>
      <c r="K138" s="572"/>
      <c r="L138" s="572"/>
      <c r="M138" s="572"/>
    </row>
    <row r="139" spans="1:13">
      <c r="A139" s="123"/>
      <c r="B139" s="572"/>
      <c r="C139" s="572"/>
      <c r="D139" s="572"/>
      <c r="E139" s="572"/>
      <c r="F139" s="572"/>
      <c r="G139" s="572"/>
      <c r="H139" s="572"/>
      <c r="I139" s="572"/>
      <c r="J139" s="572"/>
      <c r="K139" s="572"/>
      <c r="L139" s="572"/>
      <c r="M139" s="572"/>
    </row>
    <row r="140" spans="1:13">
      <c r="A140" s="123"/>
      <c r="B140" s="572"/>
      <c r="C140" s="572"/>
      <c r="D140" s="572"/>
      <c r="E140" s="572"/>
      <c r="F140" s="572"/>
      <c r="G140" s="572"/>
      <c r="H140" s="572"/>
      <c r="I140" s="572"/>
      <c r="J140" s="572"/>
      <c r="K140" s="572"/>
      <c r="L140" s="572"/>
      <c r="M140" s="572"/>
    </row>
    <row r="141" spans="1:13">
      <c r="A141" s="123"/>
      <c r="B141" s="231"/>
      <c r="C141" s="231"/>
      <c r="D141" s="231"/>
      <c r="E141" s="231"/>
      <c r="F141" s="231"/>
      <c r="G141" s="231"/>
      <c r="H141" s="231"/>
      <c r="I141" s="231"/>
      <c r="J141" s="231"/>
      <c r="K141" s="231"/>
      <c r="L141" s="231"/>
      <c r="M141" s="231"/>
    </row>
    <row r="142" spans="1:13">
      <c r="A142" s="123"/>
      <c r="B142" s="452" t="s">
        <v>372</v>
      </c>
      <c r="C142" s="123" t="s">
        <v>408</v>
      </c>
      <c r="E142" s="117"/>
      <c r="G142" s="124" t="s">
        <v>536</v>
      </c>
      <c r="H142" s="117"/>
      <c r="I142" s="117"/>
      <c r="J142" s="117"/>
      <c r="K142" s="117"/>
      <c r="L142" s="117"/>
      <c r="M142" s="117"/>
    </row>
    <row r="143" spans="1:13" ht="15" customHeight="1">
      <c r="A143" s="123"/>
      <c r="B143" s="117"/>
      <c r="C143" s="572" t="s">
        <v>537</v>
      </c>
      <c r="D143" s="572"/>
      <c r="E143" s="572"/>
      <c r="F143" s="572"/>
      <c r="G143" s="572"/>
      <c r="H143" s="572"/>
      <c r="I143" s="572"/>
      <c r="J143" s="572"/>
      <c r="K143" s="572"/>
      <c r="L143" s="572"/>
      <c r="M143" s="572"/>
    </row>
    <row r="144" spans="1:13" ht="15" customHeight="1">
      <c r="A144" s="123"/>
      <c r="B144" s="117"/>
      <c r="C144" s="572"/>
      <c r="D144" s="572"/>
      <c r="E144" s="572"/>
      <c r="F144" s="572"/>
      <c r="G144" s="572"/>
      <c r="H144" s="572"/>
      <c r="I144" s="572"/>
      <c r="J144" s="572"/>
      <c r="K144" s="572"/>
      <c r="L144" s="572"/>
      <c r="M144" s="572"/>
    </row>
    <row r="145" spans="1:13" ht="15" customHeight="1">
      <c r="A145" s="123"/>
      <c r="B145" s="117"/>
      <c r="C145" s="572"/>
      <c r="D145" s="572"/>
      <c r="E145" s="572"/>
      <c r="F145" s="572"/>
      <c r="G145" s="572"/>
      <c r="H145" s="572"/>
      <c r="I145" s="572"/>
      <c r="J145" s="572"/>
      <c r="K145" s="572"/>
      <c r="L145" s="572"/>
      <c r="M145" s="572"/>
    </row>
    <row r="146" spans="1:13" ht="15" customHeight="1">
      <c r="A146" s="123"/>
      <c r="B146" s="117"/>
      <c r="C146" s="572"/>
      <c r="D146" s="572"/>
      <c r="E146" s="572"/>
      <c r="F146" s="572"/>
      <c r="G146" s="572"/>
      <c r="H146" s="572"/>
      <c r="I146" s="572"/>
      <c r="J146" s="572"/>
      <c r="K146" s="572"/>
      <c r="L146" s="572"/>
      <c r="M146" s="572"/>
    </row>
    <row r="147" spans="1:13">
      <c r="A147" s="123"/>
      <c r="B147" s="452"/>
      <c r="C147" s="572"/>
      <c r="D147" s="572"/>
      <c r="E147" s="572"/>
      <c r="F147" s="572"/>
      <c r="G147" s="572"/>
      <c r="H147" s="572"/>
      <c r="I147" s="572"/>
      <c r="J147" s="572"/>
      <c r="K147" s="572"/>
      <c r="L147" s="572"/>
      <c r="M147" s="572"/>
    </row>
    <row r="148" spans="1:13">
      <c r="A148" s="123"/>
      <c r="B148" s="117"/>
      <c r="C148" s="117"/>
      <c r="D148" s="117"/>
      <c r="E148" s="117"/>
      <c r="F148" s="115"/>
      <c r="G148" s="117"/>
      <c r="H148" s="117"/>
      <c r="I148" s="117"/>
      <c r="J148" s="117"/>
      <c r="K148" s="117"/>
      <c r="L148" s="117"/>
      <c r="M148" s="117"/>
    </row>
    <row r="149" spans="1:13">
      <c r="A149" s="123"/>
      <c r="B149" s="117"/>
      <c r="C149" s="117" t="s">
        <v>405</v>
      </c>
      <c r="D149" s="117"/>
      <c r="F149" s="115" t="s">
        <v>411</v>
      </c>
      <c r="G149" s="117"/>
      <c r="H149" s="117"/>
      <c r="I149" s="117"/>
      <c r="J149" s="117"/>
      <c r="K149" s="117"/>
      <c r="L149" s="117"/>
      <c r="M149" s="117"/>
    </row>
    <row r="150" spans="1:13" ht="15" customHeight="1">
      <c r="A150" s="123"/>
      <c r="B150" s="117"/>
      <c r="C150" s="572" t="s">
        <v>410</v>
      </c>
      <c r="D150" s="572"/>
      <c r="E150" s="572"/>
      <c r="F150" s="572"/>
      <c r="G150" s="572"/>
      <c r="H150" s="572"/>
      <c r="I150" s="572"/>
      <c r="J150" s="572"/>
      <c r="K150" s="572"/>
      <c r="L150" s="572"/>
      <c r="M150" s="572"/>
    </row>
    <row r="151" spans="1:13">
      <c r="A151" s="123"/>
      <c r="B151" s="117"/>
      <c r="C151" s="572"/>
      <c r="D151" s="572"/>
      <c r="E151" s="572"/>
      <c r="F151" s="572"/>
      <c r="G151" s="572"/>
      <c r="H151" s="572"/>
      <c r="I151" s="572"/>
      <c r="J151" s="572"/>
      <c r="K151" s="572"/>
      <c r="L151" s="572"/>
      <c r="M151" s="572"/>
    </row>
    <row r="152" spans="1:13">
      <c r="A152" s="123"/>
      <c r="B152" s="117"/>
      <c r="C152" s="572"/>
      <c r="D152" s="572"/>
      <c r="E152" s="572"/>
      <c r="F152" s="572"/>
      <c r="G152" s="572"/>
      <c r="H152" s="572"/>
      <c r="I152" s="572"/>
      <c r="J152" s="572"/>
      <c r="K152" s="572"/>
      <c r="L152" s="572"/>
      <c r="M152" s="572"/>
    </row>
    <row r="153" spans="1:13">
      <c r="A153" s="123"/>
      <c r="B153" s="117"/>
      <c r="C153" s="572"/>
      <c r="D153" s="572"/>
      <c r="E153" s="572"/>
      <c r="F153" s="572"/>
      <c r="G153" s="572"/>
      <c r="H153" s="572"/>
      <c r="I153" s="572"/>
      <c r="J153" s="572"/>
      <c r="K153" s="572"/>
      <c r="L153" s="572"/>
      <c r="M153" s="572"/>
    </row>
    <row r="154" spans="1:13">
      <c r="A154" s="123"/>
      <c r="B154" s="117"/>
      <c r="C154" s="231"/>
      <c r="D154" s="231"/>
      <c r="E154" s="231"/>
      <c r="F154" s="231"/>
      <c r="G154" s="231"/>
      <c r="H154" s="231"/>
      <c r="I154" s="231"/>
      <c r="J154" s="231"/>
      <c r="K154" s="231"/>
      <c r="L154" s="231"/>
      <c r="M154" s="231"/>
    </row>
    <row r="155" spans="1:13">
      <c r="A155" s="123"/>
      <c r="B155" t="s">
        <v>372</v>
      </c>
      <c r="C155" s="123" t="s">
        <v>152</v>
      </c>
      <c r="E155" s="123" t="s">
        <v>323</v>
      </c>
      <c r="G155" s="124"/>
      <c r="H155" s="117"/>
      <c r="I155" s="117"/>
      <c r="J155" s="117"/>
      <c r="K155" s="124" t="s">
        <v>491</v>
      </c>
      <c r="L155" s="117"/>
      <c r="M155" s="117"/>
    </row>
    <row r="156" spans="1:13">
      <c r="A156" s="123"/>
      <c r="B156" s="117"/>
      <c r="C156" s="572" t="s">
        <v>492</v>
      </c>
      <c r="D156" s="572"/>
      <c r="E156" s="572"/>
      <c r="F156" s="572"/>
      <c r="G156" s="572"/>
      <c r="H156" s="572"/>
      <c r="I156" s="572"/>
      <c r="J156" s="572"/>
      <c r="K156" s="572"/>
      <c r="L156" s="572"/>
      <c r="M156" s="572"/>
    </row>
    <row r="157" spans="1:13">
      <c r="A157" s="123"/>
      <c r="B157" s="117"/>
      <c r="C157" s="572"/>
      <c r="D157" s="572"/>
      <c r="E157" s="572"/>
      <c r="F157" s="572"/>
      <c r="G157" s="572"/>
      <c r="H157" s="572"/>
      <c r="I157" s="572"/>
      <c r="J157" s="572"/>
      <c r="K157" s="572"/>
      <c r="L157" s="572"/>
      <c r="M157" s="572"/>
    </row>
    <row r="158" spans="1:13">
      <c r="A158" s="123"/>
      <c r="B158" s="117"/>
      <c r="C158" s="572"/>
      <c r="D158" s="572"/>
      <c r="E158" s="572"/>
      <c r="F158" s="572"/>
      <c r="G158" s="572"/>
      <c r="H158" s="572"/>
      <c r="I158" s="572"/>
      <c r="J158" s="572"/>
      <c r="K158" s="572"/>
      <c r="L158" s="572"/>
      <c r="M158" s="572"/>
    </row>
    <row r="159" spans="1:13">
      <c r="A159" s="123"/>
      <c r="B159" s="117"/>
      <c r="C159" s="231"/>
      <c r="D159" s="231"/>
      <c r="E159" s="231"/>
      <c r="F159" s="231"/>
      <c r="G159" s="231"/>
      <c r="H159" s="231"/>
      <c r="I159" s="231"/>
      <c r="J159" s="231"/>
      <c r="K159" s="231"/>
      <c r="L159" s="231"/>
      <c r="M159" s="231"/>
    </row>
    <row r="160" spans="1:13">
      <c r="A160" s="123"/>
      <c r="B160" s="117" t="s">
        <v>372</v>
      </c>
      <c r="C160" s="123" t="s">
        <v>244</v>
      </c>
      <c r="E160" s="117"/>
      <c r="F160" s="123" t="s">
        <v>493</v>
      </c>
      <c r="G160" s="117"/>
      <c r="H160" s="117"/>
      <c r="I160" s="117"/>
      <c r="J160" s="117"/>
      <c r="K160" s="117"/>
      <c r="L160" s="124" t="s">
        <v>437</v>
      </c>
      <c r="M160" s="117"/>
    </row>
    <row r="161" spans="1:13">
      <c r="A161" s="123"/>
      <c r="B161" s="117"/>
      <c r="C161" s="572" t="s">
        <v>539</v>
      </c>
      <c r="D161" s="572"/>
      <c r="E161" s="572"/>
      <c r="F161" s="572"/>
      <c r="G161" s="572"/>
      <c r="H161" s="572"/>
      <c r="I161" s="572"/>
      <c r="J161" s="572"/>
      <c r="K161" s="572"/>
      <c r="L161" s="572"/>
      <c r="M161" s="572"/>
    </row>
    <row r="162" spans="1:13">
      <c r="A162" s="123"/>
      <c r="B162" s="117"/>
      <c r="C162" s="572"/>
      <c r="D162" s="572"/>
      <c r="E162" s="572"/>
      <c r="F162" s="572"/>
      <c r="G162" s="572"/>
      <c r="H162" s="572"/>
      <c r="I162" s="572"/>
      <c r="J162" s="572"/>
      <c r="K162" s="572"/>
      <c r="L162" s="572"/>
      <c r="M162" s="572"/>
    </row>
    <row r="163" spans="1:13">
      <c r="A163" s="123"/>
      <c r="B163" s="117"/>
      <c r="C163" s="572"/>
      <c r="D163" s="572"/>
      <c r="E163" s="572"/>
      <c r="F163" s="572"/>
      <c r="G163" s="572"/>
      <c r="H163" s="572"/>
      <c r="I163" s="572"/>
      <c r="J163" s="572"/>
      <c r="K163" s="572"/>
      <c r="L163" s="572"/>
      <c r="M163" s="572"/>
    </row>
    <row r="164" spans="1:13">
      <c r="A164" s="123"/>
      <c r="B164" s="117"/>
      <c r="C164" s="572"/>
      <c r="D164" s="572"/>
      <c r="E164" s="572"/>
      <c r="F164" s="572"/>
      <c r="G164" s="572"/>
      <c r="H164" s="572"/>
      <c r="I164" s="572"/>
      <c r="J164" s="572"/>
      <c r="K164" s="572"/>
      <c r="L164" s="572"/>
      <c r="M164" s="572"/>
    </row>
    <row r="165" spans="1:13">
      <c r="A165" s="123"/>
      <c r="B165" s="117"/>
      <c r="C165" s="572"/>
      <c r="D165" s="572"/>
      <c r="E165" s="572"/>
      <c r="F165" s="572"/>
      <c r="G165" s="572"/>
      <c r="H165" s="572"/>
      <c r="I165" s="572"/>
      <c r="J165" s="572"/>
      <c r="K165" s="572"/>
      <c r="L165" s="572"/>
      <c r="M165" s="572"/>
    </row>
    <row r="166" spans="1:13">
      <c r="A166" s="123"/>
      <c r="B166" s="117"/>
      <c r="C166" s="572"/>
      <c r="D166" s="572"/>
      <c r="E166" s="572"/>
      <c r="F166" s="572"/>
      <c r="G166" s="572"/>
      <c r="H166" s="572"/>
      <c r="I166" s="572"/>
      <c r="J166" s="572"/>
      <c r="K166" s="572"/>
      <c r="L166" s="572"/>
      <c r="M166" s="572"/>
    </row>
    <row r="167" spans="1:13">
      <c r="A167" s="123"/>
      <c r="B167" s="117"/>
      <c r="C167" s="231"/>
      <c r="D167" s="231"/>
      <c r="E167" s="231"/>
      <c r="F167" s="231"/>
      <c r="G167" s="231"/>
      <c r="H167" s="231"/>
      <c r="I167" s="231"/>
      <c r="J167" s="231"/>
      <c r="K167" s="231"/>
      <c r="L167" s="231"/>
      <c r="M167" s="231"/>
    </row>
    <row r="168" spans="1:13">
      <c r="A168" s="123"/>
      <c r="B168" s="117"/>
      <c r="C168" t="s">
        <v>240</v>
      </c>
      <c r="E168" s="572" t="s">
        <v>538</v>
      </c>
      <c r="F168" s="572"/>
      <c r="G168" s="572"/>
      <c r="H168" s="572"/>
      <c r="I168" s="572"/>
      <c r="J168" s="572"/>
      <c r="K168" s="572"/>
      <c r="L168" s="572"/>
      <c r="M168" s="572"/>
    </row>
    <row r="169" spans="1:13">
      <c r="A169" s="123"/>
      <c r="B169" s="117"/>
      <c r="E169" s="572"/>
      <c r="F169" s="572"/>
      <c r="G169" s="572"/>
      <c r="H169" s="572"/>
      <c r="I169" s="572"/>
      <c r="J169" s="572"/>
      <c r="K169" s="572"/>
      <c r="L169" s="572"/>
      <c r="M169" s="572"/>
    </row>
    <row r="170" spans="1:13" ht="15" customHeight="1">
      <c r="A170" s="123"/>
    </row>
    <row r="171" spans="1:13">
      <c r="A171" s="123"/>
      <c r="B171" s="117" t="s">
        <v>372</v>
      </c>
      <c r="C171" s="123" t="s">
        <v>445</v>
      </c>
      <c r="E171" s="117"/>
      <c r="F171" s="456"/>
      <c r="G171" s="117"/>
      <c r="H171" s="117"/>
      <c r="I171" s="117"/>
      <c r="J171" s="124" t="s">
        <v>494</v>
      </c>
      <c r="L171" s="117"/>
      <c r="M171" s="117"/>
    </row>
    <row r="172" spans="1:13">
      <c r="A172" s="123"/>
      <c r="B172" s="117"/>
      <c r="C172" s="572" t="s">
        <v>540</v>
      </c>
      <c r="D172" s="572"/>
      <c r="E172" s="572"/>
      <c r="F172" s="572"/>
      <c r="G172" s="572"/>
      <c r="H172" s="572"/>
      <c r="I172" s="572"/>
      <c r="J172" s="572"/>
      <c r="K172" s="572"/>
      <c r="L172" s="572"/>
      <c r="M172" s="572"/>
    </row>
    <row r="173" spans="1:13">
      <c r="A173" s="123"/>
      <c r="B173" s="117"/>
      <c r="C173" s="572"/>
      <c r="D173" s="572"/>
      <c r="E173" s="572"/>
      <c r="F173" s="572"/>
      <c r="G173" s="572"/>
      <c r="H173" s="572"/>
      <c r="I173" s="572"/>
      <c r="J173" s="572"/>
      <c r="K173" s="572"/>
      <c r="L173" s="572"/>
      <c r="M173" s="572"/>
    </row>
    <row r="174" spans="1:13">
      <c r="A174" s="123"/>
      <c r="B174" s="117"/>
      <c r="C174" s="572"/>
      <c r="D174" s="572"/>
      <c r="E174" s="572"/>
      <c r="F174" s="572"/>
      <c r="G174" s="572"/>
      <c r="H174" s="572"/>
      <c r="I174" s="572"/>
      <c r="J174" s="572"/>
      <c r="K174" s="572"/>
      <c r="L174" s="572"/>
      <c r="M174" s="572"/>
    </row>
    <row r="175" spans="1:13">
      <c r="A175" s="123"/>
      <c r="B175" s="117"/>
      <c r="C175" s="572"/>
      <c r="D175" s="572"/>
      <c r="E175" s="572"/>
      <c r="F175" s="572"/>
      <c r="G175" s="572"/>
      <c r="H175" s="572"/>
      <c r="I175" s="572"/>
      <c r="J175" s="572"/>
      <c r="K175" s="572"/>
      <c r="L175" s="572"/>
      <c r="M175" s="572"/>
    </row>
    <row r="176" spans="1:13" ht="15" customHeight="1">
      <c r="A176" s="123"/>
      <c r="B176" s="117"/>
      <c r="C176" s="231"/>
      <c r="D176" s="231"/>
      <c r="E176" s="231"/>
      <c r="F176" s="231"/>
      <c r="G176" s="231"/>
      <c r="H176" s="231"/>
      <c r="I176" s="231"/>
      <c r="J176" s="231"/>
      <c r="K176" s="231"/>
      <c r="L176" s="231"/>
      <c r="M176" s="231"/>
    </row>
    <row r="177" spans="1:13" ht="15" customHeight="1">
      <c r="A177" s="123"/>
      <c r="B177" s="117"/>
      <c r="C177" s="572" t="s">
        <v>541</v>
      </c>
      <c r="D177" s="572"/>
      <c r="E177" s="572"/>
      <c r="F177" s="572"/>
      <c r="G177" s="572"/>
      <c r="H177" s="572"/>
      <c r="I177" s="572"/>
      <c r="J177" s="572"/>
      <c r="K177" s="572"/>
      <c r="L177" s="572"/>
      <c r="M177" s="572"/>
    </row>
    <row r="178" spans="1:13" ht="15" customHeight="1">
      <c r="A178" s="123"/>
      <c r="B178" s="117"/>
      <c r="C178" s="572"/>
      <c r="D178" s="572"/>
      <c r="E178" s="572"/>
      <c r="F178" s="572"/>
      <c r="G178" s="572"/>
      <c r="H178" s="572"/>
      <c r="I178" s="572"/>
      <c r="J178" s="572"/>
      <c r="K178" s="572"/>
      <c r="L178" s="572"/>
      <c r="M178" s="572"/>
    </row>
    <row r="179" spans="1:13" ht="15" customHeight="1">
      <c r="A179" s="123"/>
      <c r="B179" s="117"/>
      <c r="C179" s="572"/>
      <c r="D179" s="572"/>
      <c r="E179" s="572"/>
      <c r="F179" s="572"/>
      <c r="G179" s="572"/>
      <c r="H179" s="572"/>
      <c r="I179" s="572"/>
      <c r="J179" s="572"/>
      <c r="K179" s="572"/>
      <c r="L179" s="572"/>
      <c r="M179" s="572"/>
    </row>
    <row r="180" spans="1:13" ht="15" customHeight="1">
      <c r="A180" s="123"/>
      <c r="B180" s="117"/>
      <c r="C180" s="231"/>
      <c r="D180" s="231"/>
      <c r="E180" s="231"/>
      <c r="F180" s="231"/>
      <c r="G180" s="231"/>
      <c r="H180" s="231"/>
      <c r="I180" s="231"/>
      <c r="J180" s="231"/>
      <c r="K180" s="231"/>
      <c r="L180" s="231"/>
      <c r="M180" s="231"/>
    </row>
    <row r="181" spans="1:13" ht="15" customHeight="1">
      <c r="A181" s="123"/>
      <c r="B181" t="s">
        <v>372</v>
      </c>
      <c r="C181" s="123" t="s">
        <v>504</v>
      </c>
      <c r="D181" s="117"/>
      <c r="E181" s="117"/>
      <c r="F181" s="117"/>
      <c r="G181" s="117"/>
      <c r="H181" s="123"/>
      <c r="I181" s="123" t="s">
        <v>501</v>
      </c>
      <c r="J181" s="117"/>
      <c r="K181" s="124" t="s">
        <v>499</v>
      </c>
      <c r="L181" s="117"/>
      <c r="M181" s="117"/>
    </row>
    <row r="182" spans="1:13" ht="15" customHeight="1">
      <c r="A182" s="123"/>
      <c r="C182" s="572" t="s">
        <v>542</v>
      </c>
      <c r="D182" s="572"/>
      <c r="E182" s="572"/>
      <c r="F182" s="572"/>
      <c r="G182" s="572"/>
      <c r="H182" s="572"/>
      <c r="I182" s="572"/>
      <c r="J182" s="572"/>
      <c r="K182" s="572"/>
      <c r="L182" s="572"/>
      <c r="M182" s="572"/>
    </row>
    <row r="183" spans="1:13" ht="15" customHeight="1">
      <c r="A183" s="123"/>
      <c r="C183" s="572"/>
      <c r="D183" s="572"/>
      <c r="E183" s="572"/>
      <c r="F183" s="572"/>
      <c r="G183" s="572"/>
      <c r="H183" s="572"/>
      <c r="I183" s="572"/>
      <c r="J183" s="572"/>
      <c r="K183" s="572"/>
      <c r="L183" s="572"/>
      <c r="M183" s="572"/>
    </row>
    <row r="184" spans="1:13" ht="15" customHeight="1">
      <c r="A184" s="123"/>
      <c r="C184" s="572"/>
      <c r="D184" s="572"/>
      <c r="E184" s="572"/>
      <c r="F184" s="572"/>
      <c r="G184" s="572"/>
      <c r="H184" s="572"/>
      <c r="I184" s="572"/>
      <c r="J184" s="572"/>
      <c r="K184" s="572"/>
      <c r="L184" s="572"/>
      <c r="M184" s="572"/>
    </row>
    <row r="185" spans="1:13">
      <c r="A185" s="123"/>
      <c r="B185" s="117"/>
      <c r="C185" s="117"/>
      <c r="D185" s="117"/>
      <c r="E185" s="117"/>
      <c r="F185" s="115"/>
      <c r="G185" s="117"/>
      <c r="H185" s="117"/>
      <c r="I185" s="117"/>
      <c r="J185" s="117"/>
      <c r="K185" s="117"/>
      <c r="L185" s="117"/>
      <c r="M185" s="117"/>
    </row>
    <row r="186" spans="1:13">
      <c r="A186" s="123">
        <f>+A134+1</f>
        <v>2</v>
      </c>
      <c r="B186" s="123" t="s">
        <v>439</v>
      </c>
      <c r="C186" s="123"/>
      <c r="D186" s="117"/>
      <c r="E186" s="117"/>
      <c r="F186" s="123" t="s">
        <v>440</v>
      </c>
      <c r="G186" s="117"/>
      <c r="H186" s="124"/>
      <c r="I186" s="117"/>
      <c r="J186" s="124" t="s">
        <v>494</v>
      </c>
      <c r="K186" s="124"/>
      <c r="L186" s="117"/>
      <c r="M186" s="117"/>
    </row>
    <row r="187" spans="1:13">
      <c r="A187" s="123"/>
      <c r="B187" s="572" t="s">
        <v>543</v>
      </c>
      <c r="C187" s="572"/>
      <c r="D187" s="572"/>
      <c r="E187" s="572"/>
      <c r="F187" s="572"/>
      <c r="G187" s="572"/>
      <c r="H187" s="572"/>
      <c r="I187" s="572"/>
      <c r="J187" s="572"/>
      <c r="K187" s="572"/>
      <c r="L187" s="572"/>
      <c r="M187" s="572"/>
    </row>
    <row r="188" spans="1:13">
      <c r="A188" s="123"/>
      <c r="B188" s="572"/>
      <c r="C188" s="572"/>
      <c r="D188" s="572"/>
      <c r="E188" s="572"/>
      <c r="F188" s="572"/>
      <c r="G188" s="572"/>
      <c r="H188" s="572"/>
      <c r="I188" s="572"/>
      <c r="J188" s="572"/>
      <c r="K188" s="572"/>
      <c r="L188" s="572"/>
      <c r="M188" s="572"/>
    </row>
    <row r="189" spans="1:13">
      <c r="A189" s="123"/>
      <c r="B189" s="572"/>
      <c r="C189" s="572"/>
      <c r="D189" s="572"/>
      <c r="E189" s="572"/>
      <c r="F189" s="572"/>
      <c r="G189" s="572"/>
      <c r="H189" s="572"/>
      <c r="I189" s="572"/>
      <c r="J189" s="572"/>
      <c r="K189" s="572"/>
      <c r="L189" s="572"/>
      <c r="M189" s="572"/>
    </row>
    <row r="190" spans="1:13">
      <c r="A190" s="123"/>
      <c r="B190" s="572"/>
      <c r="C190" s="572"/>
      <c r="D190" s="572"/>
      <c r="E190" s="572"/>
      <c r="F190" s="572"/>
      <c r="G190" s="572"/>
      <c r="H190" s="572"/>
      <c r="I190" s="572"/>
      <c r="J190" s="572"/>
      <c r="K190" s="572"/>
      <c r="L190" s="572"/>
      <c r="M190" s="572"/>
    </row>
    <row r="191" spans="1:13">
      <c r="A191" s="123"/>
      <c r="B191" s="572"/>
      <c r="C191" s="572"/>
      <c r="D191" s="572"/>
      <c r="E191" s="572"/>
      <c r="F191" s="572"/>
      <c r="G191" s="572"/>
      <c r="H191" s="572"/>
      <c r="I191" s="572"/>
      <c r="J191" s="572"/>
      <c r="K191" s="572"/>
      <c r="L191" s="572"/>
      <c r="M191" s="572"/>
    </row>
    <row r="192" spans="1:13">
      <c r="A192" s="123"/>
      <c r="B192" s="572"/>
      <c r="C192" s="572"/>
      <c r="D192" s="572"/>
      <c r="E192" s="572"/>
      <c r="F192" s="572"/>
      <c r="G192" s="572"/>
      <c r="H192" s="572"/>
      <c r="I192" s="572"/>
      <c r="J192" s="572"/>
      <c r="K192" s="572"/>
      <c r="L192" s="572"/>
      <c r="M192" s="572"/>
    </row>
    <row r="193" spans="1:13">
      <c r="A193" s="123"/>
      <c r="B193" s="123"/>
      <c r="C193" s="123"/>
      <c r="D193" s="117"/>
      <c r="E193" s="117"/>
      <c r="F193" s="123"/>
      <c r="G193" s="117"/>
      <c r="H193" s="124"/>
      <c r="I193" s="117"/>
      <c r="J193" s="117"/>
      <c r="K193" s="124"/>
      <c r="L193" s="117"/>
      <c r="M193" s="117"/>
    </row>
    <row r="194" spans="1:13">
      <c r="A194" s="123"/>
      <c r="B194" t="s">
        <v>372</v>
      </c>
      <c r="C194" s="123" t="s">
        <v>64</v>
      </c>
      <c r="E194" s="123"/>
      <c r="F194" s="124"/>
      <c r="G194" s="117"/>
      <c r="H194" s="117"/>
      <c r="I194" s="117"/>
      <c r="J194" s="117"/>
      <c r="K194" s="124" t="s">
        <v>435</v>
      </c>
      <c r="L194" s="117"/>
      <c r="M194" s="117"/>
    </row>
    <row r="195" spans="1:13">
      <c r="A195" s="123"/>
      <c r="C195" s="571" t="s">
        <v>544</v>
      </c>
      <c r="D195" s="571"/>
      <c r="E195" s="571"/>
      <c r="F195" s="571"/>
      <c r="G195" s="571"/>
      <c r="H195" s="571"/>
      <c r="I195" s="571"/>
      <c r="J195" s="571"/>
      <c r="K195" s="571"/>
      <c r="L195" s="571"/>
      <c r="M195" s="571"/>
    </row>
    <row r="196" spans="1:13">
      <c r="A196" s="123"/>
      <c r="C196" s="571"/>
      <c r="D196" s="571"/>
      <c r="E196" s="571"/>
      <c r="F196" s="571"/>
      <c r="G196" s="571"/>
      <c r="H196" s="571"/>
      <c r="I196" s="571"/>
      <c r="J196" s="571"/>
      <c r="K196" s="571"/>
      <c r="L196" s="571"/>
      <c r="M196" s="571"/>
    </row>
    <row r="197" spans="1:13">
      <c r="A197" s="123"/>
      <c r="C197" s="571"/>
      <c r="D197" s="571"/>
      <c r="E197" s="571"/>
      <c r="F197" s="571"/>
      <c r="G197" s="571"/>
      <c r="H197" s="571"/>
      <c r="I197" s="571"/>
      <c r="J197" s="571"/>
      <c r="K197" s="571"/>
      <c r="L197" s="571"/>
      <c r="M197" s="571"/>
    </row>
    <row r="198" spans="1:13">
      <c r="A198" s="123"/>
      <c r="C198" s="571"/>
      <c r="D198" s="571"/>
      <c r="E198" s="571"/>
      <c r="F198" s="571"/>
      <c r="G198" s="571"/>
      <c r="H198" s="571"/>
      <c r="I198" s="571"/>
      <c r="J198" s="571"/>
      <c r="K198" s="571"/>
      <c r="L198" s="571"/>
      <c r="M198" s="571"/>
    </row>
    <row r="199" spans="1:13">
      <c r="A199" s="123"/>
      <c r="C199" s="571"/>
      <c r="D199" s="571"/>
      <c r="E199" s="571"/>
      <c r="F199" s="571"/>
      <c r="G199" s="571"/>
      <c r="H199" s="571"/>
      <c r="I199" s="571"/>
      <c r="J199" s="571"/>
      <c r="K199" s="571"/>
      <c r="L199" s="571"/>
      <c r="M199" s="571"/>
    </row>
    <row r="200" spans="1:13">
      <c r="A200" s="123"/>
      <c r="C200" s="571"/>
      <c r="D200" s="571"/>
      <c r="E200" s="571"/>
      <c r="F200" s="571"/>
      <c r="G200" s="571"/>
      <c r="H200" s="571"/>
      <c r="I200" s="571"/>
      <c r="J200" s="571"/>
      <c r="K200" s="571"/>
      <c r="L200" s="571"/>
      <c r="M200" s="571"/>
    </row>
    <row r="201" spans="1:13">
      <c r="A201" s="123"/>
      <c r="D201" s="123"/>
      <c r="E201" s="123"/>
      <c r="F201" s="124"/>
      <c r="G201" s="117"/>
      <c r="H201" s="117"/>
      <c r="I201" s="117"/>
      <c r="J201" s="117"/>
      <c r="K201" s="124"/>
      <c r="L201" s="117"/>
      <c r="M201" s="117"/>
    </row>
    <row r="202" spans="1:13">
      <c r="A202" s="123"/>
      <c r="C202" s="282" t="s">
        <v>31</v>
      </c>
      <c r="D202" s="123" t="s">
        <v>213</v>
      </c>
      <c r="E202" s="117"/>
      <c r="F202" s="117"/>
      <c r="G202" s="117"/>
      <c r="H202" s="117"/>
      <c r="I202" s="117"/>
      <c r="J202" s="117"/>
      <c r="K202" s="124" t="s">
        <v>495</v>
      </c>
      <c r="L202" s="117"/>
      <c r="M202" s="117"/>
    </row>
    <row r="203" spans="1:13">
      <c r="A203" s="123"/>
      <c r="D203" s="572" t="s">
        <v>545</v>
      </c>
      <c r="E203" s="572"/>
      <c r="F203" s="572"/>
      <c r="G203" s="572"/>
      <c r="H203" s="572"/>
      <c r="I203" s="572"/>
      <c r="J203" s="572"/>
      <c r="K203" s="572"/>
      <c r="L203" s="572"/>
      <c r="M203" s="572"/>
    </row>
    <row r="204" spans="1:13">
      <c r="A204" s="123"/>
      <c r="D204" s="572"/>
      <c r="E204" s="572"/>
      <c r="F204" s="572"/>
      <c r="G204" s="572"/>
      <c r="H204" s="572"/>
      <c r="I204" s="572"/>
      <c r="J204" s="572"/>
      <c r="K204" s="572"/>
      <c r="L204" s="572"/>
      <c r="M204" s="572"/>
    </row>
    <row r="205" spans="1:13">
      <c r="A205" s="123"/>
      <c r="D205" s="572"/>
      <c r="E205" s="572"/>
      <c r="F205" s="572"/>
      <c r="G205" s="572"/>
      <c r="H205" s="572"/>
      <c r="I205" s="572"/>
      <c r="J205" s="572"/>
      <c r="K205" s="572"/>
      <c r="L205" s="572"/>
      <c r="M205" s="572"/>
    </row>
    <row r="206" spans="1:13">
      <c r="A206" s="123"/>
      <c r="D206" s="572"/>
      <c r="E206" s="572"/>
      <c r="F206" s="572"/>
      <c r="G206" s="572"/>
      <c r="H206" s="572"/>
      <c r="I206" s="572"/>
      <c r="J206" s="572"/>
      <c r="K206" s="572"/>
      <c r="L206" s="572"/>
      <c r="M206" s="572"/>
    </row>
    <row r="207" spans="1:13">
      <c r="A207" s="123"/>
      <c r="D207" s="572"/>
      <c r="E207" s="572"/>
      <c r="F207" s="572"/>
      <c r="G207" s="572"/>
      <c r="H207" s="572"/>
      <c r="I207" s="572"/>
      <c r="J207" s="572"/>
      <c r="K207" s="572"/>
      <c r="L207" s="572"/>
      <c r="M207" s="572"/>
    </row>
    <row r="208" spans="1:13">
      <c r="A208" s="123"/>
      <c r="B208" s="117"/>
      <c r="C208" s="117"/>
      <c r="D208" s="117"/>
      <c r="E208" s="115"/>
      <c r="F208" s="117"/>
      <c r="G208" s="118"/>
      <c r="H208" s="117"/>
      <c r="I208" s="117"/>
      <c r="J208" s="117"/>
      <c r="K208" s="117"/>
      <c r="L208" s="117"/>
      <c r="M208" s="231"/>
    </row>
    <row r="209" spans="1:13">
      <c r="A209" s="123"/>
      <c r="D209" t="s">
        <v>240</v>
      </c>
      <c r="E209" s="572" t="s">
        <v>496</v>
      </c>
      <c r="F209" s="572"/>
      <c r="G209" s="572"/>
      <c r="H209" s="572"/>
      <c r="I209" s="572"/>
      <c r="J209" s="572"/>
      <c r="K209" s="572"/>
      <c r="L209" s="572"/>
      <c r="M209" s="572"/>
    </row>
    <row r="210" spans="1:13">
      <c r="A210" s="123"/>
      <c r="E210" s="572"/>
      <c r="F210" s="572"/>
      <c r="G210" s="572"/>
      <c r="H210" s="572"/>
      <c r="I210" s="572"/>
      <c r="J210" s="572"/>
      <c r="K210" s="572"/>
      <c r="L210" s="572"/>
      <c r="M210" s="572"/>
    </row>
    <row r="211" spans="1:13">
      <c r="A211" s="123"/>
      <c r="B211" s="231"/>
      <c r="C211" s="231"/>
      <c r="D211" s="231"/>
      <c r="E211" s="231"/>
      <c r="F211" s="231"/>
      <c r="G211" s="231"/>
      <c r="H211" s="231"/>
      <c r="I211" s="231"/>
      <c r="J211" s="231"/>
      <c r="K211" s="231"/>
      <c r="L211" s="231"/>
      <c r="M211" s="117"/>
    </row>
    <row r="212" spans="1:13">
      <c r="A212" s="123"/>
      <c r="C212" s="282" t="s">
        <v>31</v>
      </c>
      <c r="D212" s="123" t="s">
        <v>230</v>
      </c>
      <c r="E212" s="117"/>
      <c r="F212" s="117"/>
      <c r="G212" s="117"/>
      <c r="H212" s="117"/>
      <c r="K212" s="124" t="s">
        <v>436</v>
      </c>
      <c r="L212" s="117"/>
    </row>
    <row r="213" spans="1:13">
      <c r="A213" s="123"/>
      <c r="D213" s="572" t="s">
        <v>546</v>
      </c>
      <c r="E213" s="572"/>
      <c r="F213" s="572"/>
      <c r="G213" s="572"/>
      <c r="H213" s="572"/>
      <c r="I213" s="572"/>
      <c r="J213" s="572"/>
      <c r="K213" s="572"/>
      <c r="L213" s="572"/>
      <c r="M213" s="572"/>
    </row>
    <row r="214" spans="1:13">
      <c r="A214" s="123"/>
      <c r="D214" s="572"/>
      <c r="E214" s="572"/>
      <c r="F214" s="572"/>
      <c r="G214" s="572"/>
      <c r="H214" s="572"/>
      <c r="I214" s="572"/>
      <c r="J214" s="572"/>
      <c r="K214" s="572"/>
      <c r="L214" s="572"/>
      <c r="M214" s="572"/>
    </row>
    <row r="215" spans="1:13">
      <c r="A215" s="123"/>
      <c r="D215" s="572"/>
      <c r="E215" s="572"/>
      <c r="F215" s="572"/>
      <c r="G215" s="572"/>
      <c r="H215" s="572"/>
      <c r="I215" s="572"/>
      <c r="J215" s="572"/>
      <c r="K215" s="572"/>
      <c r="L215" s="572"/>
      <c r="M215" s="572"/>
    </row>
    <row r="216" spans="1:13">
      <c r="A216" s="123"/>
      <c r="D216" s="572"/>
      <c r="E216" s="572"/>
      <c r="F216" s="572"/>
      <c r="G216" s="572"/>
      <c r="H216" s="572"/>
      <c r="I216" s="572"/>
      <c r="J216" s="572"/>
      <c r="K216" s="572"/>
      <c r="L216" s="572"/>
      <c r="M216" s="572"/>
    </row>
    <row r="217" spans="1:13">
      <c r="A217" s="123"/>
      <c r="B217" s="123"/>
      <c r="C217" s="123"/>
      <c r="D217" s="117"/>
      <c r="E217" s="117"/>
      <c r="F217" s="123"/>
      <c r="G217" s="117"/>
      <c r="H217" s="124"/>
      <c r="I217" s="117"/>
      <c r="J217" s="117"/>
      <c r="K217" s="124"/>
      <c r="L217" s="117"/>
      <c r="M217" s="117"/>
    </row>
    <row r="218" spans="1:13">
      <c r="A218" s="123"/>
      <c r="B218" s="123"/>
      <c r="C218" s="123"/>
      <c r="D218" t="s">
        <v>240</v>
      </c>
      <c r="E218" s="571" t="s">
        <v>497</v>
      </c>
      <c r="F218" s="571"/>
      <c r="G218" s="571"/>
      <c r="H218" s="571"/>
      <c r="I218" s="571"/>
      <c r="J218" s="571"/>
      <c r="K218" s="571"/>
      <c r="L218" s="571"/>
      <c r="M218" s="571"/>
    </row>
    <row r="219" spans="1:13">
      <c r="A219" s="123"/>
      <c r="B219" s="123"/>
      <c r="C219" s="123"/>
      <c r="E219" s="571"/>
      <c r="F219" s="571"/>
      <c r="G219" s="571"/>
      <c r="H219" s="571"/>
      <c r="I219" s="571"/>
      <c r="J219" s="571"/>
      <c r="K219" s="571"/>
      <c r="L219" s="571"/>
      <c r="M219" s="571"/>
    </row>
    <row r="220" spans="1:13">
      <c r="A220" s="123"/>
      <c r="B220" s="123"/>
      <c r="C220" s="123"/>
      <c r="D220" s="117"/>
      <c r="E220" s="117"/>
      <c r="F220" s="123"/>
      <c r="G220" s="117"/>
      <c r="H220" s="124"/>
      <c r="I220" s="117"/>
      <c r="J220" s="117"/>
      <c r="K220" s="124"/>
      <c r="L220" s="117"/>
      <c r="M220" s="117"/>
    </row>
    <row r="221" spans="1:13">
      <c r="A221" s="123"/>
      <c r="B221" t="s">
        <v>372</v>
      </c>
      <c r="C221" s="123" t="s">
        <v>201</v>
      </c>
      <c r="F221" s="123" t="s">
        <v>432</v>
      </c>
      <c r="G221" s="117"/>
      <c r="H221" s="117"/>
      <c r="I221" s="117"/>
      <c r="J221" s="117"/>
      <c r="K221" s="124" t="s">
        <v>434</v>
      </c>
      <c r="L221" s="117"/>
      <c r="M221" s="117"/>
    </row>
    <row r="222" spans="1:13">
      <c r="A222" s="123"/>
      <c r="B222" s="123"/>
      <c r="C222" s="572" t="s">
        <v>547</v>
      </c>
      <c r="D222" s="572"/>
      <c r="E222" s="572"/>
      <c r="F222" s="572"/>
      <c r="G222" s="572"/>
      <c r="H222" s="572"/>
      <c r="I222" s="572"/>
      <c r="J222" s="572"/>
      <c r="K222" s="572"/>
      <c r="L222" s="572"/>
      <c r="M222" s="572"/>
    </row>
    <row r="223" spans="1:13">
      <c r="A223" s="123"/>
      <c r="B223" s="123"/>
      <c r="C223" s="572"/>
      <c r="D223" s="572"/>
      <c r="E223" s="572"/>
      <c r="F223" s="572"/>
      <c r="G223" s="572"/>
      <c r="H223" s="572"/>
      <c r="I223" s="572"/>
      <c r="J223" s="572"/>
      <c r="K223" s="572"/>
      <c r="L223" s="572"/>
      <c r="M223" s="572"/>
    </row>
    <row r="224" spans="1:13">
      <c r="A224" s="123"/>
      <c r="B224" s="123"/>
      <c r="C224" s="572"/>
      <c r="D224" s="572"/>
      <c r="E224" s="572"/>
      <c r="F224" s="572"/>
      <c r="G224" s="572"/>
      <c r="H224" s="572"/>
      <c r="I224" s="572"/>
      <c r="J224" s="572"/>
      <c r="K224" s="572"/>
      <c r="L224" s="572"/>
      <c r="M224" s="572"/>
    </row>
    <row r="225" spans="1:13">
      <c r="A225" s="123"/>
      <c r="B225" s="123"/>
      <c r="C225" s="572"/>
      <c r="D225" s="572"/>
      <c r="E225" s="572"/>
      <c r="F225" s="572"/>
      <c r="G225" s="572"/>
      <c r="H225" s="572"/>
      <c r="I225" s="572"/>
      <c r="J225" s="572"/>
      <c r="K225" s="572"/>
      <c r="L225" s="572"/>
      <c r="M225" s="572"/>
    </row>
    <row r="226" spans="1:13">
      <c r="A226" s="123"/>
      <c r="B226" s="123"/>
      <c r="C226" s="123"/>
      <c r="D226" s="117"/>
      <c r="E226" s="117"/>
      <c r="F226" s="123"/>
      <c r="G226" s="117"/>
      <c r="H226" s="124"/>
      <c r="I226" s="117"/>
      <c r="J226" s="117"/>
      <c r="K226" s="124"/>
      <c r="L226" s="117"/>
      <c r="M226" s="117"/>
    </row>
    <row r="227" spans="1:13">
      <c r="A227" s="123"/>
      <c r="B227" s="123" t="s">
        <v>442</v>
      </c>
      <c r="C227" s="123" t="s">
        <v>441</v>
      </c>
      <c r="E227" s="117"/>
      <c r="F227" s="123"/>
      <c r="G227" s="117"/>
      <c r="H227" s="124"/>
      <c r="I227" s="117"/>
      <c r="J227" s="124" t="s">
        <v>494</v>
      </c>
      <c r="K227" s="124"/>
      <c r="L227" s="117"/>
      <c r="M227" s="117"/>
    </row>
    <row r="228" spans="1:13">
      <c r="A228" s="123"/>
      <c r="B228" s="123"/>
      <c r="C228" s="572" t="s">
        <v>498</v>
      </c>
      <c r="D228" s="571"/>
      <c r="E228" s="571"/>
      <c r="F228" s="571"/>
      <c r="G228" s="571"/>
      <c r="H228" s="571"/>
      <c r="I228" s="571"/>
      <c r="J228" s="571"/>
      <c r="K228" s="571"/>
      <c r="L228" s="571"/>
      <c r="M228" s="571"/>
    </row>
    <row r="229" spans="1:13">
      <c r="A229" s="123"/>
      <c r="B229" s="123"/>
      <c r="C229" s="572"/>
      <c r="D229" s="571"/>
      <c r="E229" s="571"/>
      <c r="F229" s="571"/>
      <c r="G229" s="571"/>
      <c r="H229" s="571"/>
      <c r="I229" s="571"/>
      <c r="J229" s="571"/>
      <c r="K229" s="571"/>
      <c r="L229" s="571"/>
      <c r="M229" s="571"/>
    </row>
    <row r="230" spans="1:13">
      <c r="A230" s="123"/>
      <c r="B230" s="123"/>
      <c r="C230" s="571"/>
      <c r="D230" s="571"/>
      <c r="E230" s="571"/>
      <c r="F230" s="571"/>
      <c r="G230" s="571"/>
      <c r="H230" s="571"/>
      <c r="I230" s="571"/>
      <c r="J230" s="571"/>
      <c r="K230" s="571"/>
      <c r="L230" s="571"/>
      <c r="M230" s="571"/>
    </row>
    <row r="231" spans="1:13">
      <c r="A231" s="123"/>
      <c r="B231" s="123"/>
      <c r="C231" s="123"/>
      <c r="D231" s="117"/>
      <c r="E231" s="117"/>
      <c r="F231" s="123"/>
      <c r="G231" s="117"/>
      <c r="H231" s="124"/>
      <c r="I231" s="117"/>
      <c r="J231" s="117"/>
      <c r="K231" s="124"/>
      <c r="L231" s="117"/>
      <c r="M231" s="117"/>
    </row>
    <row r="232" spans="1:13">
      <c r="A232" s="123"/>
      <c r="B232" t="s">
        <v>372</v>
      </c>
      <c r="C232" s="123" t="s">
        <v>443</v>
      </c>
      <c r="F232" s="115"/>
      <c r="G232" s="117"/>
      <c r="H232" s="117"/>
      <c r="I232" s="117"/>
      <c r="J232" s="124" t="s">
        <v>494</v>
      </c>
      <c r="K232" s="117"/>
      <c r="L232" s="117"/>
      <c r="M232" s="117"/>
    </row>
    <row r="233" spans="1:13">
      <c r="A233" s="123"/>
      <c r="C233" s="572" t="s">
        <v>548</v>
      </c>
      <c r="D233" s="571"/>
      <c r="E233" s="571"/>
      <c r="F233" s="571"/>
      <c r="G233" s="571"/>
      <c r="H233" s="571"/>
      <c r="I233" s="571"/>
      <c r="J233" s="571"/>
      <c r="K233" s="571"/>
      <c r="L233" s="571"/>
      <c r="M233" s="571"/>
    </row>
    <row r="234" spans="1:13">
      <c r="A234" s="123"/>
      <c r="C234" s="572"/>
      <c r="D234" s="571"/>
      <c r="E234" s="571"/>
      <c r="F234" s="571"/>
      <c r="G234" s="571"/>
      <c r="H234" s="571"/>
      <c r="I234" s="571"/>
      <c r="J234" s="571"/>
      <c r="K234" s="571"/>
      <c r="L234" s="571"/>
      <c r="M234" s="571"/>
    </row>
    <row r="235" spans="1:13">
      <c r="A235" s="123"/>
      <c r="C235" s="572"/>
      <c r="D235" s="571"/>
      <c r="E235" s="571"/>
      <c r="F235" s="571"/>
      <c r="G235" s="571"/>
      <c r="H235" s="571"/>
      <c r="I235" s="571"/>
      <c r="J235" s="571"/>
      <c r="K235" s="571"/>
      <c r="L235" s="571"/>
      <c r="M235" s="571"/>
    </row>
    <row r="236" spans="1:13">
      <c r="A236" s="123"/>
      <c r="B236" s="117"/>
      <c r="C236" s="571"/>
      <c r="D236" s="571"/>
      <c r="E236" s="571"/>
      <c r="F236" s="571"/>
      <c r="G236" s="571"/>
      <c r="H236" s="571"/>
      <c r="I236" s="571"/>
      <c r="J236" s="571"/>
      <c r="K236" s="571"/>
      <c r="L236" s="571"/>
      <c r="M236" s="571"/>
    </row>
    <row r="237" spans="1:13">
      <c r="A237" s="123"/>
      <c r="B237" s="117"/>
      <c r="C237" s="117"/>
      <c r="D237" s="117"/>
      <c r="E237" s="117"/>
      <c r="F237" s="115"/>
      <c r="G237" s="117"/>
      <c r="H237" s="117"/>
      <c r="I237" s="117"/>
      <c r="J237" s="117"/>
      <c r="K237" s="117"/>
      <c r="L237" s="117"/>
      <c r="M237" s="117"/>
    </row>
    <row r="238" spans="1:13">
      <c r="A238" s="123"/>
      <c r="B238" s="123" t="s">
        <v>372</v>
      </c>
      <c r="C238" s="123" t="s">
        <v>444</v>
      </c>
      <c r="E238" s="117"/>
      <c r="F238" s="115"/>
      <c r="G238" s="117"/>
      <c r="H238" s="117"/>
      <c r="I238" s="117"/>
      <c r="J238" s="124" t="s">
        <v>494</v>
      </c>
      <c r="K238" s="117"/>
      <c r="L238" s="117"/>
      <c r="M238" s="117"/>
    </row>
    <row r="239" spans="1:13">
      <c r="A239" s="123"/>
      <c r="B239" s="117"/>
      <c r="C239" s="572" t="s">
        <v>500</v>
      </c>
      <c r="D239" s="572"/>
      <c r="E239" s="572"/>
      <c r="F239" s="572"/>
      <c r="G239" s="572"/>
      <c r="H239" s="572"/>
      <c r="I239" s="572"/>
      <c r="J239" s="572"/>
      <c r="K239" s="572"/>
      <c r="L239" s="572"/>
      <c r="M239" s="572"/>
    </row>
    <row r="240" spans="1:13">
      <c r="A240" s="123"/>
      <c r="B240" s="117"/>
      <c r="C240" s="572"/>
      <c r="D240" s="572"/>
      <c r="E240" s="572"/>
      <c r="F240" s="572"/>
      <c r="G240" s="572"/>
      <c r="H240" s="572"/>
      <c r="I240" s="572"/>
      <c r="J240" s="572"/>
      <c r="K240" s="572"/>
      <c r="L240" s="572"/>
      <c r="M240" s="572"/>
    </row>
    <row r="241" spans="1:13">
      <c r="A241" s="123"/>
      <c r="B241" s="117"/>
      <c r="C241" s="572"/>
      <c r="D241" s="572"/>
      <c r="E241" s="572"/>
      <c r="F241" s="572"/>
      <c r="G241" s="572"/>
      <c r="H241" s="572"/>
      <c r="I241" s="572"/>
      <c r="J241" s="572"/>
      <c r="K241" s="572"/>
      <c r="L241" s="572"/>
      <c r="M241" s="572"/>
    </row>
    <row r="242" spans="1:13">
      <c r="A242" s="123"/>
      <c r="B242" s="117"/>
      <c r="C242" s="117"/>
      <c r="D242" s="117"/>
      <c r="E242" s="117"/>
      <c r="F242" s="117"/>
      <c r="G242" s="117"/>
      <c r="H242" s="117"/>
      <c r="I242" s="117"/>
      <c r="J242" s="117"/>
      <c r="K242" s="117"/>
      <c r="L242" s="117"/>
      <c r="M242" s="117"/>
    </row>
    <row r="243" spans="1:13">
      <c r="A243" s="123"/>
      <c r="B243" t="s">
        <v>372</v>
      </c>
      <c r="C243" s="123" t="s">
        <v>503</v>
      </c>
      <c r="D243" s="117"/>
      <c r="E243" s="117"/>
      <c r="F243" s="117"/>
      <c r="G243" s="117"/>
      <c r="H243" s="123"/>
      <c r="J243" s="516" t="s">
        <v>549</v>
      </c>
      <c r="K243" s="124" t="s">
        <v>499</v>
      </c>
      <c r="L243" s="117"/>
      <c r="M243" s="117"/>
    </row>
    <row r="244" spans="1:13">
      <c r="A244" s="123"/>
      <c r="C244" s="572" t="s">
        <v>502</v>
      </c>
      <c r="D244" s="572"/>
      <c r="E244" s="572"/>
      <c r="F244" s="572"/>
      <c r="G244" s="572"/>
      <c r="H244" s="572"/>
      <c r="I244" s="572"/>
      <c r="J244" s="572"/>
      <c r="K244" s="572"/>
      <c r="L244" s="572"/>
      <c r="M244" s="572"/>
    </row>
    <row r="245" spans="1:13">
      <c r="A245" s="123"/>
      <c r="C245" s="572"/>
      <c r="D245" s="572"/>
      <c r="E245" s="572"/>
      <c r="F245" s="572"/>
      <c r="G245" s="572"/>
      <c r="H245" s="572"/>
      <c r="I245" s="572"/>
      <c r="J245" s="572"/>
      <c r="K245" s="572"/>
      <c r="L245" s="572"/>
      <c r="M245" s="572"/>
    </row>
    <row r="246" spans="1:13">
      <c r="A246" s="123"/>
      <c r="C246" s="572"/>
      <c r="D246" s="572"/>
      <c r="E246" s="572"/>
      <c r="F246" s="572"/>
      <c r="G246" s="572"/>
      <c r="H246" s="572"/>
      <c r="I246" s="572"/>
      <c r="J246" s="572"/>
      <c r="K246" s="572"/>
      <c r="L246" s="572"/>
      <c r="M246" s="572"/>
    </row>
    <row r="247" spans="1:13">
      <c r="A247" s="123"/>
      <c r="B247" s="117"/>
      <c r="C247" s="117"/>
      <c r="D247" s="117"/>
      <c r="E247" s="117"/>
      <c r="F247" s="117"/>
      <c r="G247" s="117"/>
      <c r="H247" s="117"/>
      <c r="I247" s="117"/>
      <c r="J247" s="117"/>
      <c r="K247" s="117"/>
      <c r="L247" s="117"/>
      <c r="M247" s="117"/>
    </row>
    <row r="248" spans="1:13" ht="15.75">
      <c r="A248" s="347" t="s">
        <v>451</v>
      </c>
      <c r="B248" s="488"/>
      <c r="C248" s="488" t="s">
        <v>550</v>
      </c>
      <c r="D248" s="488"/>
      <c r="E248" s="117"/>
      <c r="F248" s="117"/>
      <c r="G248" s="117"/>
      <c r="H248" s="117"/>
      <c r="I248" s="117"/>
      <c r="J248" s="117"/>
      <c r="K248" s="124" t="s">
        <v>412</v>
      </c>
      <c r="L248" s="117"/>
      <c r="M248" s="117"/>
    </row>
    <row r="249" spans="1:13" ht="15" customHeight="1">
      <c r="A249" s="572" t="s">
        <v>464</v>
      </c>
      <c r="B249" s="572"/>
      <c r="C249" s="572"/>
      <c r="D249" s="572"/>
      <c r="E249" s="572"/>
      <c r="F249" s="572"/>
      <c r="G249" s="572"/>
      <c r="H249" s="572"/>
      <c r="I249" s="572"/>
      <c r="J249" s="572"/>
      <c r="K249" s="572"/>
      <c r="L249" s="572"/>
      <c r="M249" s="572"/>
    </row>
    <row r="250" spans="1:13" ht="15" customHeight="1">
      <c r="A250" s="572"/>
      <c r="B250" s="572"/>
      <c r="C250" s="572"/>
      <c r="D250" s="572"/>
      <c r="E250" s="572"/>
      <c r="F250" s="572"/>
      <c r="G250" s="572"/>
      <c r="H250" s="572"/>
      <c r="I250" s="572"/>
      <c r="J250" s="572"/>
      <c r="K250" s="572"/>
      <c r="L250" s="572"/>
      <c r="M250" s="572"/>
    </row>
    <row r="251" spans="1:13" ht="15" customHeight="1">
      <c r="A251" s="572"/>
      <c r="B251" s="572"/>
      <c r="C251" s="572"/>
      <c r="D251" s="572"/>
      <c r="E251" s="572"/>
      <c r="F251" s="572"/>
      <c r="G251" s="572"/>
      <c r="H251" s="572"/>
      <c r="I251" s="572"/>
      <c r="J251" s="572"/>
      <c r="K251" s="572"/>
      <c r="L251" s="572"/>
      <c r="M251" s="572"/>
    </row>
    <row r="252" spans="1:13" ht="15" customHeight="1">
      <c r="A252" s="572"/>
      <c r="B252" s="572"/>
      <c r="C252" s="572"/>
      <c r="D252" s="572"/>
      <c r="E252" s="572"/>
      <c r="F252" s="572"/>
      <c r="G252" s="572"/>
      <c r="H252" s="572"/>
      <c r="I252" s="572"/>
      <c r="J252" s="572"/>
      <c r="K252" s="572"/>
      <c r="L252" s="572"/>
      <c r="M252" s="572"/>
    </row>
    <row r="253" spans="1:13" ht="15" customHeight="1">
      <c r="A253" s="572"/>
      <c r="B253" s="572"/>
      <c r="C253" s="572"/>
      <c r="D253" s="572"/>
      <c r="E253" s="572"/>
      <c r="F253" s="572"/>
      <c r="G253" s="572"/>
      <c r="H253" s="572"/>
      <c r="I253" s="572"/>
      <c r="J253" s="572"/>
      <c r="K253" s="572"/>
      <c r="L253" s="572"/>
      <c r="M253" s="572"/>
    </row>
    <row r="254" spans="1:13" ht="15" customHeight="1">
      <c r="A254" s="572"/>
      <c r="B254" s="572"/>
      <c r="C254" s="572"/>
      <c r="D254" s="572"/>
      <c r="E254" s="572"/>
      <c r="F254" s="572"/>
      <c r="G254" s="572"/>
      <c r="H254" s="572"/>
      <c r="I254" s="572"/>
      <c r="J254" s="572"/>
      <c r="K254" s="572"/>
      <c r="L254" s="572"/>
      <c r="M254" s="572"/>
    </row>
    <row r="255" spans="1:13" ht="15" customHeight="1">
      <c r="A255" s="572"/>
      <c r="B255" s="572"/>
      <c r="C255" s="572"/>
      <c r="D255" s="572"/>
      <c r="E255" s="572"/>
      <c r="F255" s="572"/>
      <c r="G255" s="572"/>
      <c r="H255" s="572"/>
      <c r="I255" s="572"/>
      <c r="J255" s="572"/>
      <c r="K255" s="572"/>
      <c r="L255" s="572"/>
      <c r="M255" s="572"/>
    </row>
    <row r="256" spans="1:13" ht="15" customHeight="1">
      <c r="A256" s="572"/>
      <c r="B256" s="572"/>
      <c r="C256" s="572"/>
      <c r="D256" s="572"/>
      <c r="E256" s="572"/>
      <c r="F256" s="572"/>
      <c r="G256" s="572"/>
      <c r="H256" s="572"/>
      <c r="I256" s="572"/>
      <c r="J256" s="572"/>
      <c r="K256" s="572"/>
      <c r="L256" s="572"/>
      <c r="M256" s="572"/>
    </row>
    <row r="257" spans="1:14" ht="15" customHeight="1">
      <c r="A257" s="231"/>
      <c r="B257" s="231"/>
      <c r="C257" s="231"/>
      <c r="D257" s="231"/>
      <c r="E257" s="231"/>
      <c r="F257" s="231"/>
      <c r="G257" s="231"/>
      <c r="H257" s="231"/>
      <c r="I257" s="231"/>
      <c r="J257" s="231"/>
      <c r="K257" s="231"/>
      <c r="L257" s="231"/>
      <c r="M257" s="231"/>
    </row>
    <row r="258" spans="1:14" ht="15" customHeight="1">
      <c r="A258" s="114">
        <v>-1</v>
      </c>
      <c r="B258" s="123" t="s">
        <v>138</v>
      </c>
      <c r="C258" s="231"/>
      <c r="D258" s="231"/>
      <c r="E258" s="231"/>
      <c r="F258" s="231"/>
      <c r="G258" s="231"/>
      <c r="H258" s="231"/>
      <c r="I258" s="231"/>
      <c r="J258" s="231"/>
      <c r="K258" s="345" t="s">
        <v>551</v>
      </c>
      <c r="L258" s="231"/>
      <c r="M258" s="231"/>
      <c r="N258" s="124"/>
    </row>
    <row r="259" spans="1:14" ht="15" customHeight="1">
      <c r="A259" s="231"/>
      <c r="B259" s="572" t="s">
        <v>552</v>
      </c>
      <c r="C259" s="572"/>
      <c r="D259" s="572"/>
      <c r="E259" s="572"/>
      <c r="F259" s="572"/>
      <c r="G259" s="572"/>
      <c r="H259" s="572"/>
      <c r="I259" s="572"/>
      <c r="J259" s="572"/>
      <c r="K259" s="572"/>
      <c r="L259" s="572"/>
      <c r="M259" s="572"/>
    </row>
    <row r="260" spans="1:14" ht="15" customHeight="1">
      <c r="A260" s="231"/>
      <c r="B260" s="572"/>
      <c r="C260" s="572"/>
      <c r="D260" s="572"/>
      <c r="E260" s="572"/>
      <c r="F260" s="572"/>
      <c r="G260" s="572"/>
      <c r="H260" s="572"/>
      <c r="I260" s="572"/>
      <c r="J260" s="572"/>
      <c r="K260" s="572"/>
      <c r="L260" s="572"/>
      <c r="M260" s="572"/>
    </row>
    <row r="261" spans="1:14" ht="15" customHeight="1">
      <c r="A261" s="231"/>
      <c r="B261" s="572"/>
      <c r="C261" s="572"/>
      <c r="D261" s="572"/>
      <c r="E261" s="572"/>
      <c r="F261" s="572"/>
      <c r="G261" s="572"/>
      <c r="H261" s="572"/>
      <c r="I261" s="572"/>
      <c r="J261" s="572"/>
      <c r="K261" s="572"/>
      <c r="L261" s="572"/>
      <c r="M261" s="572"/>
    </row>
    <row r="262" spans="1:14" ht="15" customHeight="1">
      <c r="A262" s="117"/>
      <c r="B262" s="117"/>
      <c r="C262" s="117"/>
      <c r="D262" s="117"/>
      <c r="E262" s="117"/>
      <c r="F262" s="117"/>
      <c r="G262" s="117"/>
      <c r="H262" s="117"/>
      <c r="I262" s="117"/>
      <c r="J262" s="117"/>
      <c r="K262" s="117"/>
      <c r="L262" s="117"/>
      <c r="M262" s="117"/>
    </row>
    <row r="263" spans="1:14">
      <c r="A263" s="15">
        <f>+A258-1</f>
        <v>-2</v>
      </c>
      <c r="B263" s="123" t="s">
        <v>407</v>
      </c>
      <c r="C263" s="123"/>
      <c r="D263" s="117"/>
      <c r="E263" s="117"/>
      <c r="F263" s="117"/>
      <c r="G263" s="117"/>
      <c r="H263" s="117"/>
      <c r="I263" s="117"/>
      <c r="J263" s="117"/>
      <c r="K263" s="124" t="s">
        <v>551</v>
      </c>
      <c r="L263" s="117"/>
      <c r="M263" s="117"/>
    </row>
    <row r="264" spans="1:14" ht="15" customHeight="1">
      <c r="A264" s="117"/>
      <c r="B264" s="577" t="s">
        <v>553</v>
      </c>
      <c r="C264" s="577"/>
      <c r="D264" s="576"/>
      <c r="E264" s="576"/>
      <c r="F264" s="576"/>
      <c r="G264" s="576"/>
      <c r="H264" s="576"/>
      <c r="I264" s="576"/>
      <c r="J264" s="576"/>
      <c r="K264" s="576"/>
      <c r="L264" s="576"/>
      <c r="M264" s="576"/>
    </row>
    <row r="265" spans="1:14">
      <c r="A265" s="457"/>
      <c r="B265" s="576"/>
      <c r="C265" s="576"/>
      <c r="D265" s="576"/>
      <c r="E265" s="576"/>
      <c r="F265" s="576"/>
      <c r="G265" s="576"/>
      <c r="H265" s="576"/>
      <c r="I265" s="576"/>
      <c r="J265" s="576"/>
      <c r="K265" s="576"/>
      <c r="L265" s="576"/>
      <c r="M265" s="576"/>
    </row>
    <row r="266" spans="1:14">
      <c r="A266" s="457"/>
      <c r="B266" s="576"/>
      <c r="C266" s="576"/>
      <c r="D266" s="576"/>
      <c r="E266" s="576"/>
      <c r="F266" s="576"/>
      <c r="G266" s="576"/>
      <c r="H266" s="576"/>
      <c r="I266" s="576"/>
      <c r="J266" s="576"/>
      <c r="K266" s="576"/>
      <c r="L266" s="576"/>
      <c r="M266" s="576"/>
    </row>
    <row r="267" spans="1:14">
      <c r="A267" s="457"/>
      <c r="B267" s="576"/>
      <c r="C267" s="576"/>
      <c r="D267" s="576"/>
      <c r="E267" s="576"/>
      <c r="F267" s="576"/>
      <c r="G267" s="576"/>
      <c r="H267" s="576"/>
      <c r="I267" s="576"/>
      <c r="J267" s="576"/>
      <c r="K267" s="576"/>
      <c r="L267" s="576"/>
      <c r="M267" s="576"/>
    </row>
    <row r="268" spans="1:14">
      <c r="A268" s="457"/>
      <c r="B268" s="576"/>
      <c r="C268" s="576"/>
      <c r="D268" s="576"/>
      <c r="E268" s="576"/>
      <c r="F268" s="576"/>
      <c r="G268" s="576"/>
      <c r="H268" s="576"/>
      <c r="I268" s="576"/>
      <c r="J268" s="576"/>
      <c r="K268" s="576"/>
      <c r="L268" s="576"/>
      <c r="M268" s="576"/>
    </row>
    <row r="269" spans="1:14">
      <c r="A269" s="457"/>
      <c r="B269" s="576"/>
      <c r="C269" s="576"/>
      <c r="D269" s="576"/>
      <c r="E269" s="576"/>
      <c r="F269" s="576"/>
      <c r="G269" s="576"/>
      <c r="H269" s="576"/>
      <c r="I269" s="576"/>
      <c r="J269" s="576"/>
      <c r="K269" s="576"/>
      <c r="L269" s="576"/>
      <c r="M269" s="576"/>
    </row>
    <row r="270" spans="1:14">
      <c r="A270" s="123"/>
      <c r="B270" s="115"/>
      <c r="C270" s="115"/>
      <c r="D270" s="115"/>
      <c r="E270" s="115"/>
      <c r="F270" s="117"/>
      <c r="G270" s="117"/>
      <c r="H270" s="117"/>
      <c r="I270" s="117"/>
      <c r="J270" s="117"/>
      <c r="K270" s="117"/>
      <c r="L270" s="117"/>
      <c r="M270" s="117"/>
    </row>
    <row r="271" spans="1:14">
      <c r="A271" s="123"/>
      <c r="B271" s="572" t="s">
        <v>554</v>
      </c>
      <c r="C271" s="572"/>
      <c r="D271" s="572"/>
      <c r="E271" s="572"/>
      <c r="F271" s="572"/>
      <c r="G271" s="572"/>
      <c r="H271" s="572"/>
      <c r="I271" s="572"/>
      <c r="J271" s="572"/>
      <c r="K271" s="572"/>
      <c r="L271" s="572"/>
      <c r="M271" s="572"/>
    </row>
    <row r="272" spans="1:14">
      <c r="A272" s="123"/>
      <c r="B272" s="572"/>
      <c r="C272" s="572"/>
      <c r="D272" s="572"/>
      <c r="E272" s="572"/>
      <c r="F272" s="572"/>
      <c r="G272" s="572"/>
      <c r="H272" s="572"/>
      <c r="I272" s="572"/>
      <c r="J272" s="572"/>
      <c r="K272" s="572"/>
      <c r="L272" s="572"/>
      <c r="M272" s="572"/>
    </row>
    <row r="273" spans="1:13">
      <c r="A273" s="123"/>
      <c r="B273" s="572"/>
      <c r="C273" s="572"/>
      <c r="D273" s="572"/>
      <c r="E273" s="572"/>
      <c r="F273" s="572"/>
      <c r="G273" s="572"/>
      <c r="H273" s="572"/>
      <c r="I273" s="572"/>
      <c r="J273" s="572"/>
      <c r="K273" s="572"/>
      <c r="L273" s="572"/>
      <c r="M273" s="572"/>
    </row>
    <row r="274" spans="1:13">
      <c r="A274" s="123"/>
      <c r="B274" s="572"/>
      <c r="C274" s="572"/>
      <c r="D274" s="572"/>
      <c r="E274" s="572"/>
      <c r="F274" s="572"/>
      <c r="G274" s="572"/>
      <c r="H274" s="572"/>
      <c r="I274" s="572"/>
      <c r="J274" s="572"/>
      <c r="K274" s="572"/>
      <c r="L274" s="572"/>
      <c r="M274" s="572"/>
    </row>
    <row r="275" spans="1:13">
      <c r="A275" s="123"/>
      <c r="B275" s="572"/>
      <c r="C275" s="572"/>
      <c r="D275" s="572"/>
      <c r="E275" s="572"/>
      <c r="F275" s="572"/>
      <c r="G275" s="572"/>
      <c r="H275" s="572"/>
      <c r="I275" s="572"/>
      <c r="J275" s="572"/>
      <c r="K275" s="572"/>
      <c r="L275" s="572"/>
      <c r="M275" s="572"/>
    </row>
    <row r="276" spans="1:13">
      <c r="A276" s="123"/>
      <c r="B276" s="115"/>
      <c r="C276" s="115"/>
      <c r="D276" s="115"/>
      <c r="E276" s="115"/>
      <c r="F276" s="117"/>
      <c r="G276" s="117"/>
      <c r="H276" s="117"/>
      <c r="I276" s="117"/>
      <c r="J276" s="117"/>
      <c r="K276" s="117"/>
      <c r="L276" s="117"/>
      <c r="M276" s="117"/>
    </row>
    <row r="277" spans="1:13">
      <c r="A277" s="123"/>
      <c r="B277" s="575" t="s">
        <v>523</v>
      </c>
      <c r="C277" s="571"/>
      <c r="D277" s="571"/>
      <c r="E277" s="571"/>
      <c r="F277" s="571"/>
      <c r="G277" s="571"/>
      <c r="H277" s="571"/>
      <c r="I277" s="571"/>
      <c r="J277" s="571"/>
      <c r="K277" s="571"/>
      <c r="L277" s="571"/>
      <c r="M277" s="571"/>
    </row>
    <row r="278" spans="1:13">
      <c r="A278" s="123"/>
      <c r="B278" s="571"/>
      <c r="C278" s="571"/>
      <c r="D278" s="571"/>
      <c r="E278" s="571"/>
      <c r="F278" s="571"/>
      <c r="G278" s="571"/>
      <c r="H278" s="571"/>
      <c r="I278" s="571"/>
      <c r="J278" s="571"/>
      <c r="K278" s="571"/>
      <c r="L278" s="571"/>
      <c r="M278" s="571"/>
    </row>
    <row r="279" spans="1:13">
      <c r="A279" s="123"/>
      <c r="B279" s="571"/>
      <c r="C279" s="571"/>
      <c r="D279" s="571"/>
      <c r="E279" s="571"/>
      <c r="F279" s="571"/>
      <c r="G279" s="571"/>
      <c r="H279" s="571"/>
      <c r="I279" s="571"/>
      <c r="J279" s="571"/>
      <c r="K279" s="571"/>
      <c r="L279" s="571"/>
      <c r="M279" s="571"/>
    </row>
    <row r="280" spans="1:13">
      <c r="A280" s="123"/>
      <c r="B280" s="117"/>
      <c r="C280" s="117"/>
      <c r="D280" s="117"/>
      <c r="E280" s="231"/>
      <c r="F280" s="231"/>
      <c r="G280" s="231"/>
      <c r="H280" s="231"/>
      <c r="I280" s="231"/>
      <c r="J280" s="231"/>
      <c r="K280" s="231"/>
      <c r="L280" s="231"/>
      <c r="M280" s="231"/>
    </row>
    <row r="281" spans="1:13">
      <c r="A281" s="114">
        <f>+A263-1</f>
        <v>-3</v>
      </c>
      <c r="B281" s="123" t="s">
        <v>391</v>
      </c>
      <c r="C281" s="117"/>
      <c r="D281" s="117"/>
      <c r="E281" s="231"/>
      <c r="F281" s="231"/>
      <c r="G281" s="231"/>
      <c r="H281" s="231"/>
      <c r="I281" s="231"/>
      <c r="J281" s="231"/>
      <c r="K281" s="231"/>
      <c r="L281" s="231"/>
      <c r="M281" s="231"/>
    </row>
    <row r="282" spans="1:13">
      <c r="A282" s="114"/>
      <c r="B282" s="572" t="s">
        <v>507</v>
      </c>
      <c r="C282" s="572"/>
      <c r="D282" s="572"/>
      <c r="E282" s="572"/>
      <c r="F282" s="572"/>
      <c r="G282" s="572"/>
      <c r="H282" s="572"/>
      <c r="I282" s="572"/>
      <c r="J282" s="572"/>
      <c r="K282" s="572"/>
      <c r="L282" s="572"/>
      <c r="M282" s="572"/>
    </row>
    <row r="283" spans="1:13">
      <c r="A283" s="114"/>
      <c r="B283" s="572"/>
      <c r="C283" s="572"/>
      <c r="D283" s="572"/>
      <c r="E283" s="572"/>
      <c r="F283" s="572"/>
      <c r="G283" s="572"/>
      <c r="H283" s="572"/>
      <c r="I283" s="572"/>
      <c r="J283" s="572"/>
      <c r="K283" s="572"/>
      <c r="L283" s="572"/>
      <c r="M283" s="572"/>
    </row>
    <row r="284" spans="1:13">
      <c r="A284" s="117"/>
      <c r="B284" s="117"/>
      <c r="C284" s="117"/>
      <c r="D284" s="117"/>
      <c r="E284" s="117"/>
      <c r="F284" s="117"/>
      <c r="G284" s="117"/>
      <c r="H284" s="117"/>
      <c r="I284" s="117"/>
      <c r="J284" s="117"/>
      <c r="K284" s="117"/>
      <c r="L284" s="117"/>
      <c r="M284" s="117"/>
    </row>
    <row r="285" spans="1:13" ht="15.75">
      <c r="A285" s="488" t="s">
        <v>452</v>
      </c>
      <c r="B285" s="488"/>
      <c r="C285" s="488" t="s">
        <v>555</v>
      </c>
      <c r="D285" s="488"/>
      <c r="E285" s="117"/>
      <c r="F285" s="117"/>
      <c r="G285" s="117"/>
      <c r="I285" s="117"/>
      <c r="J285" s="117"/>
      <c r="K285" s="124" t="s">
        <v>516</v>
      </c>
      <c r="L285" s="117"/>
      <c r="M285" s="117"/>
    </row>
    <row r="286" spans="1:13">
      <c r="A286" s="572" t="s">
        <v>487</v>
      </c>
      <c r="B286" s="572"/>
      <c r="C286" s="572"/>
      <c r="D286" s="572"/>
      <c r="E286" s="572"/>
      <c r="F286" s="572"/>
      <c r="G286" s="572"/>
      <c r="H286" s="572"/>
      <c r="I286" s="572"/>
      <c r="J286" s="572"/>
      <c r="K286" s="572"/>
      <c r="L286" s="572"/>
      <c r="M286" s="572"/>
    </row>
    <row r="287" spans="1:13">
      <c r="A287" s="572"/>
      <c r="B287" s="572"/>
      <c r="C287" s="572"/>
      <c r="D287" s="572"/>
      <c r="E287" s="572"/>
      <c r="F287" s="572"/>
      <c r="G287" s="572"/>
      <c r="H287" s="572"/>
      <c r="I287" s="572"/>
      <c r="J287" s="572"/>
      <c r="K287" s="572"/>
      <c r="L287" s="572"/>
      <c r="M287" s="572"/>
    </row>
    <row r="288" spans="1:13">
      <c r="A288" s="572"/>
      <c r="B288" s="572"/>
      <c r="C288" s="572"/>
      <c r="D288" s="572"/>
      <c r="E288" s="572"/>
      <c r="F288" s="572"/>
      <c r="G288" s="572"/>
      <c r="H288" s="572"/>
      <c r="I288" s="572"/>
      <c r="J288" s="572"/>
      <c r="K288" s="572"/>
      <c r="L288" s="572"/>
      <c r="M288" s="572"/>
    </row>
    <row r="289" spans="1:13">
      <c r="A289" s="572"/>
      <c r="B289" s="572"/>
      <c r="C289" s="572"/>
      <c r="D289" s="572"/>
      <c r="E289" s="572"/>
      <c r="F289" s="572"/>
      <c r="G289" s="572"/>
      <c r="H289" s="572"/>
      <c r="I289" s="572"/>
      <c r="J289" s="572"/>
      <c r="K289" s="572"/>
      <c r="L289" s="572"/>
      <c r="M289" s="572"/>
    </row>
    <row r="290" spans="1:13">
      <c r="A290" s="572"/>
      <c r="B290" s="572"/>
      <c r="C290" s="572"/>
      <c r="D290" s="572"/>
      <c r="E290" s="572"/>
      <c r="F290" s="572"/>
      <c r="G290" s="572"/>
      <c r="H290" s="572"/>
      <c r="I290" s="572"/>
      <c r="J290" s="572"/>
      <c r="K290" s="572"/>
      <c r="L290" s="572"/>
      <c r="M290" s="572"/>
    </row>
    <row r="291" spans="1:13">
      <c r="A291" s="117"/>
      <c r="B291" s="117"/>
      <c r="C291" s="117"/>
      <c r="D291" s="117"/>
      <c r="E291" s="117"/>
      <c r="F291" s="117"/>
      <c r="G291" s="117"/>
      <c r="H291" s="117"/>
      <c r="I291" s="117"/>
      <c r="J291" s="117"/>
      <c r="K291" s="117"/>
      <c r="L291" s="117"/>
      <c r="M291" s="117"/>
    </row>
    <row r="292" spans="1:13">
      <c r="A292" s="572" t="s">
        <v>524</v>
      </c>
      <c r="B292" s="572"/>
      <c r="C292" s="572"/>
      <c r="D292" s="572"/>
      <c r="E292" s="572"/>
      <c r="F292" s="572"/>
      <c r="G292" s="572"/>
      <c r="H292" s="572"/>
      <c r="I292" s="572"/>
      <c r="J292" s="572"/>
      <c r="K292" s="572"/>
      <c r="L292" s="572"/>
      <c r="M292" s="572"/>
    </row>
    <row r="293" spans="1:13">
      <c r="A293" s="572"/>
      <c r="B293" s="572"/>
      <c r="C293" s="572"/>
      <c r="D293" s="572"/>
      <c r="E293" s="572"/>
      <c r="F293" s="572"/>
      <c r="G293" s="572"/>
      <c r="H293" s="572"/>
      <c r="I293" s="572"/>
      <c r="J293" s="572"/>
      <c r="K293" s="572"/>
      <c r="L293" s="572"/>
      <c r="M293" s="572"/>
    </row>
    <row r="294" spans="1:13">
      <c r="A294" s="117"/>
      <c r="B294" s="117"/>
      <c r="C294" s="117"/>
      <c r="D294" s="117"/>
      <c r="E294" s="117"/>
      <c r="F294" s="117"/>
      <c r="G294" s="117"/>
      <c r="H294" s="117"/>
      <c r="I294" s="117"/>
      <c r="J294" s="117"/>
      <c r="K294" s="117"/>
      <c r="L294" s="117"/>
      <c r="M294" s="117"/>
    </row>
    <row r="295" spans="1:13" ht="15.75">
      <c r="A295" s="117"/>
      <c r="B295" s="370" t="s">
        <v>372</v>
      </c>
      <c r="C295" s="514" t="s">
        <v>472</v>
      </c>
      <c r="D295" s="515"/>
      <c r="G295" s="117"/>
      <c r="H295" s="117"/>
      <c r="I295" s="117"/>
      <c r="J295" s="117"/>
      <c r="K295" s="117"/>
      <c r="L295" s="117"/>
      <c r="M295" s="117"/>
    </row>
    <row r="296" spans="1:13" ht="15.75">
      <c r="A296" s="117"/>
      <c r="B296" s="370" t="s">
        <v>372</v>
      </c>
      <c r="C296" s="514" t="s">
        <v>480</v>
      </c>
      <c r="D296" s="515"/>
      <c r="F296" s="513"/>
      <c r="G296" s="117"/>
      <c r="H296" s="117"/>
      <c r="I296" s="117"/>
      <c r="J296" s="117"/>
      <c r="K296" s="117"/>
      <c r="L296" s="117"/>
      <c r="M296" s="117"/>
    </row>
    <row r="297" spans="1:13" ht="15.75">
      <c r="A297" s="117"/>
      <c r="B297" s="370" t="s">
        <v>372</v>
      </c>
      <c r="C297" s="514" t="s">
        <v>473</v>
      </c>
      <c r="D297" s="515"/>
      <c r="G297" s="117"/>
      <c r="H297" s="117"/>
      <c r="I297" s="117"/>
      <c r="J297" s="117"/>
      <c r="K297" s="117"/>
      <c r="L297" s="117"/>
      <c r="M297" s="117"/>
    </row>
    <row r="298" spans="1:13" ht="15.75">
      <c r="A298" s="117"/>
      <c r="B298" s="370" t="s">
        <v>372</v>
      </c>
      <c r="C298" s="514" t="s">
        <v>481</v>
      </c>
      <c r="D298" s="515"/>
      <c r="E298" s="513"/>
      <c r="G298" s="117"/>
      <c r="H298" s="117"/>
      <c r="I298" s="117"/>
      <c r="J298" s="117"/>
      <c r="K298" s="117"/>
      <c r="L298" s="117"/>
      <c r="M298" s="117"/>
    </row>
    <row r="299" spans="1:13" ht="15.75">
      <c r="A299" s="117"/>
      <c r="B299" s="370" t="s">
        <v>372</v>
      </c>
      <c r="C299" s="514" t="s">
        <v>474</v>
      </c>
      <c r="D299" s="515"/>
      <c r="G299" s="117"/>
      <c r="H299" s="117"/>
      <c r="I299" s="117"/>
      <c r="J299" s="117"/>
      <c r="K299" s="117"/>
      <c r="L299" s="117"/>
      <c r="M299" s="117"/>
    </row>
    <row r="300" spans="1:13" ht="15.75">
      <c r="A300" s="117"/>
      <c r="B300" s="370" t="s">
        <v>372</v>
      </c>
      <c r="C300" s="514" t="s">
        <v>482</v>
      </c>
      <c r="D300" s="515"/>
      <c r="F300" s="513"/>
      <c r="G300" s="117"/>
      <c r="H300" s="117"/>
      <c r="I300" s="117"/>
      <c r="J300" s="117"/>
      <c r="K300" s="117"/>
      <c r="L300" s="117"/>
      <c r="M300" s="117"/>
    </row>
    <row r="301" spans="1:13" ht="15.75">
      <c r="A301" s="117"/>
      <c r="B301" s="370" t="s">
        <v>372</v>
      </c>
      <c r="C301" s="514" t="s">
        <v>475</v>
      </c>
      <c r="D301" s="515"/>
      <c r="G301" s="117"/>
      <c r="H301" s="117"/>
      <c r="I301" s="117"/>
      <c r="J301" s="117"/>
      <c r="K301" s="117"/>
      <c r="L301" s="117"/>
      <c r="M301" s="117"/>
    </row>
    <row r="302" spans="1:13" ht="15.75">
      <c r="A302" s="117"/>
      <c r="B302" s="370" t="s">
        <v>372</v>
      </c>
      <c r="C302" s="514" t="s">
        <v>483</v>
      </c>
      <c r="D302" s="515"/>
      <c r="E302" s="513"/>
      <c r="G302" s="117"/>
      <c r="H302" s="117"/>
      <c r="I302" s="117"/>
      <c r="J302" s="117"/>
      <c r="K302" s="117"/>
      <c r="L302" s="117"/>
      <c r="M302" s="117"/>
    </row>
    <row r="303" spans="1:13" ht="15.75">
      <c r="A303" s="117"/>
      <c r="B303" s="370" t="s">
        <v>372</v>
      </c>
      <c r="C303" s="514" t="s">
        <v>476</v>
      </c>
      <c r="D303" s="515"/>
      <c r="G303" s="117"/>
      <c r="H303" s="117"/>
      <c r="I303" s="117"/>
      <c r="J303" s="117"/>
      <c r="K303" s="117"/>
      <c r="L303" s="117"/>
      <c r="M303" s="117"/>
    </row>
    <row r="304" spans="1:13" ht="15.75">
      <c r="A304" s="117"/>
      <c r="B304" s="370" t="s">
        <v>372</v>
      </c>
      <c r="C304" s="514" t="s">
        <v>484</v>
      </c>
      <c r="D304" s="514"/>
      <c r="G304" s="117"/>
      <c r="H304" s="117"/>
      <c r="I304" s="117"/>
      <c r="J304" s="117"/>
      <c r="K304" s="117"/>
      <c r="L304" s="117"/>
      <c r="M304" s="117"/>
    </row>
    <row r="305" spans="1:13" ht="15.75">
      <c r="A305" s="117"/>
      <c r="B305" s="370" t="s">
        <v>372</v>
      </c>
      <c r="C305" s="514" t="s">
        <v>477</v>
      </c>
      <c r="D305" s="515"/>
      <c r="G305" s="117"/>
      <c r="H305" s="117"/>
      <c r="I305" s="117"/>
      <c r="J305" s="117"/>
      <c r="K305" s="117"/>
      <c r="L305" s="117"/>
      <c r="M305" s="117"/>
    </row>
    <row r="306" spans="1:13" ht="15.75">
      <c r="A306" s="117"/>
      <c r="B306" s="370" t="s">
        <v>372</v>
      </c>
      <c r="C306" s="514" t="s">
        <v>485</v>
      </c>
      <c r="D306" s="515"/>
      <c r="F306" s="513"/>
      <c r="G306" s="117"/>
      <c r="H306" s="117"/>
      <c r="I306" s="117"/>
      <c r="J306" s="117"/>
      <c r="K306" s="117"/>
      <c r="L306" s="117"/>
      <c r="M306" s="117"/>
    </row>
    <row r="307" spans="1:13" ht="15.75">
      <c r="A307" s="117"/>
      <c r="B307" s="370" t="s">
        <v>372</v>
      </c>
      <c r="C307" s="514" t="s">
        <v>486</v>
      </c>
      <c r="D307" s="515"/>
      <c r="F307" s="513"/>
      <c r="G307" s="117"/>
      <c r="H307" s="117"/>
      <c r="I307" s="117"/>
      <c r="J307" s="117"/>
      <c r="K307" s="117"/>
      <c r="L307" s="117"/>
      <c r="M307" s="117"/>
    </row>
    <row r="308" spans="1:13" ht="15.75">
      <c r="A308" s="117"/>
      <c r="B308" s="370" t="s">
        <v>372</v>
      </c>
      <c r="C308" s="514" t="s">
        <v>478</v>
      </c>
      <c r="D308" s="515"/>
      <c r="G308" s="117"/>
      <c r="H308" s="117"/>
      <c r="I308" s="117"/>
      <c r="J308" s="117"/>
      <c r="K308" s="117"/>
      <c r="L308" s="117"/>
      <c r="M308" s="117"/>
    </row>
    <row r="309" spans="1:13" ht="15.75">
      <c r="A309" s="117"/>
      <c r="B309" s="370" t="s">
        <v>372</v>
      </c>
      <c r="C309" s="514" t="s">
        <v>479</v>
      </c>
      <c r="D309" s="515"/>
      <c r="G309" s="117"/>
      <c r="H309" s="117"/>
      <c r="I309" s="117"/>
      <c r="J309" s="117"/>
      <c r="K309" s="117"/>
      <c r="L309" s="117"/>
      <c r="M309" s="117"/>
    </row>
    <row r="310" spans="1:13">
      <c r="A310" s="117"/>
      <c r="B310" s="117"/>
      <c r="C310" s="117"/>
      <c r="D310" s="117"/>
      <c r="E310" s="117"/>
      <c r="F310" s="117"/>
      <c r="G310" s="117"/>
      <c r="H310" s="117"/>
      <c r="I310" s="117"/>
      <c r="J310" s="117"/>
      <c r="K310" s="117"/>
      <c r="L310" s="117"/>
      <c r="M310" s="117"/>
    </row>
    <row r="311" spans="1:13">
      <c r="A311" s="117"/>
      <c r="B311" s="117"/>
      <c r="C311" s="117"/>
      <c r="D311" s="117"/>
      <c r="E311" s="117"/>
      <c r="F311" s="117"/>
      <c r="G311" s="117"/>
      <c r="H311" s="117"/>
      <c r="I311" s="117"/>
      <c r="J311" s="117"/>
      <c r="K311" s="117"/>
      <c r="L311" s="117"/>
      <c r="M311" s="117"/>
    </row>
    <row r="312" spans="1:13">
      <c r="A312" s="117"/>
      <c r="B312" s="117"/>
      <c r="C312" s="117"/>
      <c r="D312" s="117"/>
      <c r="E312" s="117"/>
      <c r="F312" s="117"/>
      <c r="G312" s="117"/>
      <c r="H312" s="117"/>
      <c r="I312" s="117"/>
      <c r="J312" s="117"/>
      <c r="K312" s="117"/>
      <c r="L312" s="117"/>
      <c r="M312" s="117"/>
    </row>
    <row r="313" spans="1:13">
      <c r="A313" s="117"/>
      <c r="B313" s="117"/>
      <c r="C313" s="117"/>
      <c r="D313" s="117"/>
      <c r="E313" s="117"/>
      <c r="F313" s="117"/>
      <c r="G313" s="117"/>
      <c r="H313" s="117"/>
      <c r="I313" s="117"/>
      <c r="J313" s="117"/>
      <c r="K313" s="117"/>
      <c r="L313" s="117"/>
      <c r="M313" s="117"/>
    </row>
    <row r="314" spans="1:13">
      <c r="A314" s="117"/>
      <c r="B314" s="117"/>
      <c r="C314" s="117"/>
      <c r="D314" s="117"/>
      <c r="E314" s="117"/>
      <c r="F314" s="117"/>
      <c r="G314" s="117"/>
      <c r="H314" s="117"/>
      <c r="I314" s="117"/>
      <c r="J314" s="117"/>
      <c r="K314" s="117"/>
      <c r="L314" s="117"/>
      <c r="M314" s="117"/>
    </row>
    <row r="315" spans="1:13">
      <c r="A315" s="117"/>
      <c r="B315" s="117"/>
      <c r="C315" s="117"/>
      <c r="D315" s="117"/>
      <c r="E315" s="117"/>
      <c r="F315" s="117"/>
      <c r="G315" s="117"/>
      <c r="H315" s="117"/>
      <c r="I315" s="117"/>
      <c r="J315" s="117"/>
      <c r="K315" s="117"/>
      <c r="L315" s="117"/>
      <c r="M315" s="117"/>
    </row>
    <row r="316" spans="1:13">
      <c r="A316" s="117"/>
      <c r="B316" s="117"/>
      <c r="C316" s="117"/>
      <c r="D316" s="117"/>
      <c r="E316" s="117"/>
      <c r="F316" s="117"/>
      <c r="G316" s="117"/>
      <c r="H316" s="117"/>
      <c r="I316" s="117"/>
      <c r="J316" s="117"/>
      <c r="K316" s="117"/>
      <c r="L316" s="117"/>
      <c r="M316" s="117"/>
    </row>
    <row r="317" spans="1:13">
      <c r="A317" s="117"/>
      <c r="B317" s="117"/>
      <c r="C317" s="117"/>
      <c r="D317" s="117"/>
      <c r="E317" s="117"/>
      <c r="F317" s="117"/>
      <c r="G317" s="117"/>
      <c r="H317" s="117"/>
      <c r="I317" s="117"/>
      <c r="J317" s="117"/>
      <c r="K317" s="117"/>
      <c r="L317" s="117"/>
      <c r="M317" s="117"/>
    </row>
    <row r="318" spans="1:13">
      <c r="A318" s="117"/>
      <c r="B318" s="117"/>
      <c r="C318" s="117"/>
      <c r="D318" s="117"/>
      <c r="E318" s="117"/>
      <c r="F318" s="117"/>
      <c r="G318" s="117"/>
      <c r="H318" s="117"/>
      <c r="I318" s="117"/>
      <c r="J318" s="117"/>
      <c r="K318" s="117"/>
      <c r="L318" s="117"/>
      <c r="M318" s="117"/>
    </row>
    <row r="319" spans="1:13">
      <c r="A319" s="117"/>
      <c r="B319" s="117"/>
      <c r="C319" s="117"/>
      <c r="D319" s="117"/>
      <c r="E319" s="117"/>
      <c r="F319" s="117"/>
      <c r="G319" s="117"/>
      <c r="H319" s="117"/>
      <c r="I319" s="117"/>
      <c r="J319" s="117"/>
      <c r="K319" s="117"/>
      <c r="L319" s="117"/>
      <c r="M319" s="117"/>
    </row>
    <row r="320" spans="1:13">
      <c r="A320" s="117"/>
      <c r="B320" s="117"/>
      <c r="C320" s="117"/>
      <c r="D320" s="117"/>
      <c r="E320" s="117"/>
      <c r="F320" s="117"/>
      <c r="G320" s="117"/>
      <c r="H320" s="117"/>
      <c r="I320" s="117"/>
      <c r="J320" s="117"/>
      <c r="K320" s="117"/>
      <c r="L320" s="117"/>
      <c r="M320" s="117"/>
    </row>
    <row r="321" spans="1:13">
      <c r="A321" s="117"/>
      <c r="B321" s="117"/>
      <c r="C321" s="117"/>
      <c r="D321" s="117"/>
      <c r="E321" s="117"/>
      <c r="F321" s="117"/>
      <c r="G321" s="117"/>
      <c r="H321" s="117"/>
      <c r="I321" s="117"/>
      <c r="J321" s="117"/>
      <c r="K321" s="117"/>
      <c r="L321" s="117"/>
      <c r="M321" s="117"/>
    </row>
    <row r="322" spans="1:13">
      <c r="A322" s="117"/>
      <c r="B322" s="117"/>
      <c r="C322" s="117"/>
      <c r="D322" s="117"/>
      <c r="E322" s="117"/>
      <c r="F322" s="117"/>
      <c r="G322" s="117"/>
      <c r="H322" s="117"/>
      <c r="I322" s="117"/>
      <c r="J322" s="117"/>
      <c r="K322" s="117"/>
      <c r="L322" s="117"/>
      <c r="M322" s="117"/>
    </row>
    <row r="323" spans="1:13">
      <c r="A323" s="117"/>
      <c r="B323" s="117"/>
      <c r="C323" s="117"/>
      <c r="D323" s="117"/>
      <c r="E323" s="117"/>
      <c r="F323" s="117"/>
      <c r="G323" s="117"/>
      <c r="H323" s="117"/>
      <c r="I323" s="117"/>
      <c r="J323" s="117"/>
      <c r="K323" s="117"/>
      <c r="L323" s="117"/>
      <c r="M323" s="117"/>
    </row>
    <row r="324" spans="1:13">
      <c r="A324" s="117"/>
      <c r="B324" s="117"/>
      <c r="C324" s="117"/>
      <c r="D324" s="117"/>
      <c r="E324" s="117"/>
      <c r="F324" s="117"/>
      <c r="G324" s="117"/>
      <c r="H324" s="117"/>
      <c r="I324" s="117"/>
      <c r="J324" s="117"/>
      <c r="K324" s="117"/>
      <c r="L324" s="117"/>
      <c r="M324" s="117"/>
    </row>
    <row r="325" spans="1:13">
      <c r="A325" s="117"/>
      <c r="B325" s="117"/>
      <c r="C325" s="117"/>
      <c r="D325" s="117"/>
      <c r="E325" s="117"/>
      <c r="F325" s="117"/>
      <c r="G325" s="117"/>
      <c r="H325" s="117"/>
      <c r="I325" s="117"/>
      <c r="J325" s="117"/>
      <c r="K325" s="117"/>
      <c r="L325" s="117"/>
      <c r="M325" s="117"/>
    </row>
    <row r="326" spans="1:13">
      <c r="A326" s="117"/>
      <c r="B326" s="117"/>
      <c r="C326" s="117"/>
      <c r="D326" s="117"/>
      <c r="E326" s="117"/>
      <c r="F326" s="117"/>
      <c r="G326" s="117"/>
      <c r="H326" s="117"/>
      <c r="I326" s="117"/>
      <c r="J326" s="117"/>
      <c r="K326" s="117"/>
      <c r="L326" s="117"/>
      <c r="M326" s="117"/>
    </row>
    <row r="327" spans="1:13">
      <c r="A327" s="117"/>
      <c r="B327" s="117"/>
      <c r="C327" s="117"/>
      <c r="D327" s="117"/>
      <c r="E327" s="117"/>
      <c r="F327" s="117"/>
      <c r="G327" s="117"/>
      <c r="H327" s="117"/>
      <c r="I327" s="117"/>
      <c r="J327" s="117"/>
      <c r="K327" s="117"/>
      <c r="L327" s="117"/>
      <c r="M327" s="117"/>
    </row>
    <row r="328" spans="1:13">
      <c r="A328" s="117"/>
      <c r="B328" s="117"/>
      <c r="C328" s="117"/>
      <c r="D328" s="117"/>
      <c r="E328" s="117"/>
      <c r="F328" s="117"/>
      <c r="G328" s="117"/>
      <c r="H328" s="117"/>
      <c r="I328" s="117"/>
      <c r="J328" s="117"/>
      <c r="K328" s="117"/>
      <c r="L328" s="117"/>
      <c r="M328" s="117"/>
    </row>
    <row r="329" spans="1:13">
      <c r="A329" s="117"/>
      <c r="B329" s="117"/>
      <c r="C329" s="117"/>
      <c r="D329" s="117"/>
      <c r="E329" s="117"/>
      <c r="F329" s="117"/>
      <c r="G329" s="117"/>
      <c r="H329" s="117"/>
      <c r="I329" s="117"/>
      <c r="J329" s="117"/>
      <c r="K329" s="117"/>
      <c r="L329" s="117"/>
      <c r="M329" s="117"/>
    </row>
    <row r="330" spans="1:13">
      <c r="A330" s="117"/>
      <c r="B330" s="117"/>
      <c r="C330" s="117"/>
      <c r="D330" s="117"/>
      <c r="E330" s="117"/>
      <c r="F330" s="117"/>
      <c r="G330" s="117"/>
      <c r="H330" s="117"/>
      <c r="I330" s="117"/>
      <c r="J330" s="117"/>
      <c r="K330" s="117"/>
      <c r="L330" s="117"/>
      <c r="M330" s="117"/>
    </row>
    <row r="331" spans="1:13">
      <c r="A331" s="117"/>
      <c r="B331" s="117"/>
      <c r="C331" s="117"/>
      <c r="D331" s="117"/>
      <c r="E331" s="117"/>
      <c r="F331" s="117"/>
      <c r="G331" s="117"/>
      <c r="H331" s="117"/>
      <c r="I331" s="117"/>
      <c r="J331" s="117"/>
      <c r="K331" s="117"/>
      <c r="L331" s="117"/>
      <c r="M331" s="117"/>
    </row>
    <row r="332" spans="1:13">
      <c r="A332" s="117"/>
      <c r="B332" s="117"/>
      <c r="C332" s="117"/>
      <c r="D332" s="117"/>
      <c r="E332" s="117"/>
      <c r="F332" s="117"/>
      <c r="G332" s="117"/>
      <c r="H332" s="117"/>
      <c r="I332" s="117"/>
      <c r="J332" s="117"/>
      <c r="K332" s="117"/>
      <c r="L332" s="117"/>
      <c r="M332" s="117"/>
    </row>
    <row r="333" spans="1:13">
      <c r="A333" s="117"/>
      <c r="B333" s="117"/>
      <c r="C333" s="117"/>
      <c r="D333" s="117"/>
      <c r="E333" s="117"/>
      <c r="F333" s="117"/>
      <c r="G333" s="117"/>
      <c r="H333" s="117"/>
      <c r="I333" s="117"/>
      <c r="J333" s="117"/>
      <c r="K333" s="117"/>
      <c r="L333" s="117"/>
      <c r="M333" s="117"/>
    </row>
    <row r="334" spans="1:13">
      <c r="A334" s="117"/>
      <c r="B334" s="117"/>
      <c r="C334" s="117"/>
      <c r="D334" s="117"/>
      <c r="E334" s="117"/>
      <c r="F334" s="117"/>
      <c r="G334" s="117"/>
      <c r="H334" s="117"/>
      <c r="I334" s="117"/>
      <c r="J334" s="117"/>
      <c r="K334" s="117"/>
      <c r="L334" s="117"/>
      <c r="M334" s="117"/>
    </row>
    <row r="335" spans="1:13">
      <c r="A335" s="117"/>
      <c r="B335" s="117"/>
      <c r="C335" s="117"/>
      <c r="D335" s="117"/>
      <c r="E335" s="117"/>
      <c r="F335" s="117"/>
      <c r="G335" s="117"/>
      <c r="H335" s="117"/>
      <c r="I335" s="117"/>
      <c r="J335" s="117"/>
      <c r="K335" s="117"/>
      <c r="L335" s="117"/>
      <c r="M335" s="117"/>
    </row>
    <row r="336" spans="1:13">
      <c r="A336" s="117"/>
      <c r="B336" s="117"/>
      <c r="C336" s="117"/>
      <c r="D336" s="117"/>
      <c r="E336" s="117"/>
      <c r="F336" s="117"/>
      <c r="G336" s="117"/>
      <c r="H336" s="117"/>
      <c r="I336" s="117"/>
      <c r="J336" s="117"/>
      <c r="K336" s="117"/>
      <c r="L336" s="117"/>
      <c r="M336" s="117"/>
    </row>
    <row r="337" spans="1:13">
      <c r="A337" s="117"/>
      <c r="B337" s="117"/>
      <c r="C337" s="117"/>
      <c r="D337" s="117"/>
      <c r="E337" s="117"/>
      <c r="F337" s="117"/>
      <c r="G337" s="117"/>
      <c r="H337" s="117"/>
      <c r="I337" s="117"/>
      <c r="J337" s="117"/>
      <c r="K337" s="117"/>
      <c r="L337" s="117"/>
      <c r="M337" s="117"/>
    </row>
    <row r="338" spans="1:13">
      <c r="A338" s="117"/>
      <c r="B338" s="117"/>
      <c r="C338" s="117"/>
      <c r="D338" s="117"/>
      <c r="E338" s="117"/>
      <c r="F338" s="117"/>
      <c r="G338" s="117"/>
      <c r="H338" s="117"/>
      <c r="I338" s="117"/>
      <c r="J338" s="117"/>
      <c r="K338" s="117"/>
      <c r="L338" s="117"/>
      <c r="M338" s="117"/>
    </row>
    <row r="339" spans="1:13">
      <c r="A339" s="117"/>
      <c r="B339" s="117"/>
      <c r="C339" s="117"/>
      <c r="D339" s="117"/>
      <c r="E339" s="117"/>
      <c r="F339" s="117"/>
      <c r="G339" s="117"/>
      <c r="H339" s="117"/>
      <c r="I339" s="117"/>
      <c r="J339" s="117"/>
      <c r="K339" s="117"/>
      <c r="L339" s="117"/>
      <c r="M339" s="117"/>
    </row>
    <row r="340" spans="1:13">
      <c r="A340" s="117"/>
      <c r="B340" s="117"/>
      <c r="C340" s="117"/>
      <c r="D340" s="117"/>
      <c r="E340" s="117"/>
      <c r="F340" s="117"/>
      <c r="G340" s="117"/>
      <c r="H340" s="117"/>
      <c r="I340" s="117"/>
      <c r="J340" s="117"/>
      <c r="K340" s="117"/>
      <c r="L340" s="117"/>
      <c r="M340" s="117"/>
    </row>
    <row r="341" spans="1:13">
      <c r="A341" s="117"/>
      <c r="B341" s="117"/>
      <c r="C341" s="117"/>
      <c r="D341" s="117"/>
      <c r="E341" s="117"/>
      <c r="F341" s="117"/>
      <c r="G341" s="117"/>
      <c r="H341" s="117"/>
      <c r="I341" s="117"/>
      <c r="J341" s="117"/>
      <c r="K341" s="117"/>
      <c r="L341" s="117"/>
      <c r="M341" s="117"/>
    </row>
    <row r="342" spans="1:13">
      <c r="A342" s="117"/>
      <c r="B342" s="117"/>
      <c r="C342" s="117"/>
      <c r="D342" s="117"/>
      <c r="E342" s="117"/>
      <c r="F342" s="117"/>
      <c r="G342" s="117"/>
      <c r="H342" s="117"/>
      <c r="I342" s="117"/>
      <c r="J342" s="117"/>
      <c r="K342" s="117"/>
      <c r="L342" s="117"/>
      <c r="M342" s="117"/>
    </row>
    <row r="343" spans="1:13">
      <c r="A343" s="117"/>
      <c r="B343" s="117"/>
      <c r="C343" s="117"/>
      <c r="D343" s="117"/>
      <c r="E343" s="117"/>
      <c r="F343" s="117"/>
      <c r="G343" s="117"/>
      <c r="H343" s="117"/>
      <c r="I343" s="117"/>
      <c r="J343" s="117"/>
      <c r="K343" s="117"/>
      <c r="L343" s="117"/>
      <c r="M343" s="117"/>
    </row>
    <row r="344" spans="1:13">
      <c r="A344" s="117"/>
      <c r="B344" s="117"/>
      <c r="C344" s="117"/>
      <c r="D344" s="117"/>
      <c r="E344" s="117"/>
      <c r="F344" s="117"/>
      <c r="G344" s="117"/>
      <c r="H344" s="117"/>
      <c r="I344" s="117"/>
      <c r="J344" s="117"/>
      <c r="K344" s="117"/>
      <c r="L344" s="117"/>
      <c r="M344" s="117"/>
    </row>
    <row r="345" spans="1:13">
      <c r="A345" s="117"/>
      <c r="B345" s="117"/>
      <c r="C345" s="117"/>
      <c r="D345" s="117"/>
      <c r="E345" s="117"/>
      <c r="F345" s="117"/>
      <c r="G345" s="117"/>
      <c r="H345" s="117"/>
      <c r="I345" s="117"/>
      <c r="J345" s="117"/>
      <c r="K345" s="117"/>
      <c r="L345" s="117"/>
      <c r="M345" s="117"/>
    </row>
    <row r="346" spans="1:13">
      <c r="A346" s="117"/>
      <c r="B346" s="117"/>
      <c r="C346" s="117"/>
      <c r="D346" s="117"/>
      <c r="E346" s="117"/>
      <c r="F346" s="117"/>
      <c r="G346" s="117"/>
      <c r="H346" s="117"/>
      <c r="I346" s="117"/>
      <c r="J346" s="117"/>
      <c r="K346" s="117"/>
      <c r="L346" s="117"/>
      <c r="M346" s="117"/>
    </row>
    <row r="347" spans="1:13">
      <c r="A347" s="117"/>
      <c r="B347" s="117"/>
      <c r="C347" s="117"/>
      <c r="D347" s="117"/>
      <c r="E347" s="117"/>
      <c r="F347" s="117"/>
      <c r="G347" s="117"/>
      <c r="H347" s="117"/>
      <c r="I347" s="117"/>
      <c r="J347" s="117"/>
      <c r="K347" s="117"/>
      <c r="L347" s="117"/>
      <c r="M347" s="117"/>
    </row>
    <row r="348" spans="1:13">
      <c r="A348" s="117"/>
      <c r="B348" s="117"/>
      <c r="C348" s="117"/>
      <c r="D348" s="117"/>
      <c r="E348" s="117"/>
      <c r="F348" s="117"/>
      <c r="G348" s="117"/>
      <c r="H348" s="117"/>
      <c r="I348" s="117"/>
      <c r="J348" s="117"/>
      <c r="K348" s="117"/>
      <c r="L348" s="117"/>
      <c r="M348" s="117"/>
    </row>
    <row r="349" spans="1:13">
      <c r="A349" s="117"/>
      <c r="B349" s="117"/>
      <c r="C349" s="117"/>
      <c r="D349" s="117"/>
      <c r="E349" s="117"/>
      <c r="F349" s="117"/>
      <c r="G349" s="117"/>
      <c r="H349" s="117"/>
      <c r="I349" s="117"/>
      <c r="J349" s="117"/>
      <c r="K349" s="117"/>
      <c r="L349" s="117"/>
      <c r="M349" s="117"/>
    </row>
    <row r="350" spans="1:13">
      <c r="A350" s="117"/>
      <c r="B350" s="117"/>
      <c r="C350" s="117"/>
      <c r="D350" s="117"/>
      <c r="E350" s="117"/>
      <c r="F350" s="117"/>
      <c r="G350" s="117"/>
      <c r="H350" s="117"/>
      <c r="I350" s="117"/>
      <c r="J350" s="117"/>
      <c r="K350" s="117"/>
      <c r="L350" s="117"/>
      <c r="M350" s="117"/>
    </row>
    <row r="351" spans="1:13">
      <c r="A351" s="117"/>
      <c r="B351" s="117"/>
      <c r="C351" s="117"/>
      <c r="D351" s="117"/>
      <c r="E351" s="117"/>
      <c r="F351" s="117"/>
      <c r="G351" s="117"/>
      <c r="H351" s="117"/>
      <c r="I351" s="117"/>
      <c r="J351" s="117"/>
      <c r="K351" s="117"/>
      <c r="L351" s="117"/>
      <c r="M351" s="117"/>
    </row>
    <row r="352" spans="1:13">
      <c r="A352" s="117"/>
      <c r="B352" s="117"/>
      <c r="C352" s="117"/>
      <c r="D352" s="117"/>
      <c r="E352" s="117"/>
      <c r="F352" s="117"/>
      <c r="G352" s="117"/>
      <c r="H352" s="117"/>
      <c r="I352" s="117"/>
      <c r="J352" s="117"/>
      <c r="K352" s="117"/>
      <c r="L352" s="117"/>
      <c r="M352" s="117"/>
    </row>
    <row r="353" spans="1:13">
      <c r="A353" s="117"/>
      <c r="B353" s="117"/>
      <c r="C353" s="117"/>
      <c r="D353" s="117"/>
      <c r="E353" s="117"/>
      <c r="F353" s="117"/>
      <c r="G353" s="117"/>
      <c r="H353" s="117"/>
      <c r="I353" s="117"/>
      <c r="J353" s="117"/>
      <c r="K353" s="117"/>
      <c r="L353" s="117"/>
      <c r="M353" s="117"/>
    </row>
    <row r="354" spans="1:13">
      <c r="A354" s="117"/>
      <c r="B354" s="117"/>
      <c r="C354" s="117"/>
      <c r="D354" s="117"/>
      <c r="E354" s="117"/>
      <c r="F354" s="117"/>
      <c r="G354" s="117"/>
      <c r="H354" s="117"/>
      <c r="I354" s="117"/>
      <c r="J354" s="117"/>
      <c r="K354" s="117"/>
      <c r="L354" s="117"/>
      <c r="M354" s="117"/>
    </row>
    <row r="355" spans="1:13">
      <c r="A355" s="117"/>
      <c r="B355" s="117"/>
      <c r="C355" s="117"/>
      <c r="D355" s="117"/>
      <c r="E355" s="117"/>
      <c r="F355" s="117"/>
      <c r="G355" s="117"/>
      <c r="H355" s="117"/>
      <c r="I355" s="117"/>
      <c r="J355" s="117"/>
      <c r="K355" s="117"/>
      <c r="L355" s="117"/>
      <c r="M355" s="117"/>
    </row>
    <row r="356" spans="1:13">
      <c r="A356" s="117"/>
      <c r="B356" s="117"/>
      <c r="C356" s="117"/>
      <c r="D356" s="117"/>
      <c r="E356" s="117"/>
      <c r="F356" s="117"/>
      <c r="G356" s="117"/>
      <c r="H356" s="117"/>
      <c r="I356" s="117"/>
      <c r="J356" s="117"/>
      <c r="K356" s="117"/>
      <c r="L356" s="117"/>
      <c r="M356" s="117"/>
    </row>
    <row r="357" spans="1:13">
      <c r="A357" s="117"/>
      <c r="B357" s="117"/>
      <c r="C357" s="117"/>
      <c r="D357" s="117"/>
      <c r="E357" s="117"/>
      <c r="F357" s="117"/>
      <c r="G357" s="117"/>
      <c r="H357" s="117"/>
      <c r="I357" s="117"/>
      <c r="J357" s="117"/>
      <c r="K357" s="117"/>
      <c r="L357" s="117"/>
      <c r="M357" s="117"/>
    </row>
    <row r="358" spans="1:13">
      <c r="A358" s="117"/>
      <c r="B358" s="117"/>
      <c r="C358" s="117"/>
      <c r="D358" s="117"/>
      <c r="E358" s="117"/>
      <c r="F358" s="117"/>
      <c r="G358" s="117"/>
      <c r="H358" s="117"/>
      <c r="I358" s="117"/>
      <c r="J358" s="117"/>
      <c r="K358" s="117"/>
      <c r="L358" s="117"/>
      <c r="M358" s="117"/>
    </row>
    <row r="359" spans="1:13">
      <c r="A359" s="117"/>
      <c r="B359" s="117"/>
      <c r="C359" s="117"/>
      <c r="D359" s="117"/>
      <c r="E359" s="117"/>
      <c r="F359" s="117"/>
      <c r="G359" s="117"/>
      <c r="H359" s="117"/>
      <c r="I359" s="117"/>
      <c r="J359" s="117"/>
      <c r="K359" s="117"/>
      <c r="L359" s="117"/>
      <c r="M359" s="117"/>
    </row>
    <row r="360" spans="1:13">
      <c r="A360" s="117"/>
      <c r="B360" s="117"/>
      <c r="C360" s="117"/>
      <c r="D360" s="117"/>
      <c r="E360" s="117"/>
      <c r="F360" s="117"/>
      <c r="G360" s="117"/>
      <c r="H360" s="117"/>
      <c r="I360" s="117"/>
      <c r="J360" s="117"/>
      <c r="K360" s="117"/>
      <c r="L360" s="117"/>
      <c r="M360" s="117"/>
    </row>
    <row r="361" spans="1:13">
      <c r="A361" s="117"/>
      <c r="B361" s="117"/>
      <c r="C361" s="117"/>
      <c r="D361" s="117"/>
      <c r="E361" s="117"/>
      <c r="F361" s="117"/>
      <c r="G361" s="117"/>
      <c r="H361" s="117"/>
      <c r="I361" s="117"/>
      <c r="J361" s="117"/>
      <c r="K361" s="117"/>
      <c r="L361" s="117"/>
      <c r="M361" s="117"/>
    </row>
    <row r="362" spans="1:13">
      <c r="A362" s="117"/>
      <c r="B362" s="117"/>
      <c r="C362" s="117"/>
      <c r="D362" s="117"/>
      <c r="E362" s="117"/>
      <c r="F362" s="117"/>
      <c r="G362" s="117"/>
      <c r="H362" s="117"/>
      <c r="I362" s="117"/>
      <c r="J362" s="117"/>
      <c r="K362" s="117"/>
      <c r="L362" s="117"/>
      <c r="M362" s="117"/>
    </row>
    <row r="363" spans="1:13">
      <c r="A363" s="117"/>
      <c r="B363" s="117"/>
      <c r="C363" s="117"/>
      <c r="D363" s="117"/>
      <c r="E363" s="117"/>
      <c r="F363" s="117"/>
      <c r="G363" s="117"/>
      <c r="H363" s="117"/>
      <c r="I363" s="117"/>
      <c r="J363" s="117"/>
      <c r="K363" s="117"/>
      <c r="L363" s="117"/>
      <c r="M363" s="117"/>
    </row>
    <row r="364" spans="1:13">
      <c r="A364" s="117"/>
      <c r="B364" s="117"/>
      <c r="C364" s="117"/>
      <c r="D364" s="117"/>
      <c r="E364" s="117"/>
      <c r="F364" s="117"/>
      <c r="G364" s="117"/>
      <c r="H364" s="117"/>
      <c r="I364" s="117"/>
      <c r="J364" s="117"/>
      <c r="K364" s="117"/>
      <c r="L364" s="117"/>
      <c r="M364" s="117"/>
    </row>
    <row r="365" spans="1:13">
      <c r="A365" s="117"/>
      <c r="B365" s="117"/>
      <c r="C365" s="117"/>
      <c r="D365" s="117"/>
      <c r="E365" s="117"/>
      <c r="F365" s="117"/>
      <c r="G365" s="117"/>
      <c r="H365" s="117"/>
      <c r="I365" s="117"/>
      <c r="J365" s="117"/>
      <c r="K365" s="117"/>
      <c r="L365" s="117"/>
      <c r="M365" s="117"/>
    </row>
    <row r="366" spans="1:13">
      <c r="A366" s="117"/>
      <c r="B366" s="117"/>
      <c r="C366" s="117"/>
      <c r="D366" s="117"/>
      <c r="E366" s="117"/>
      <c r="F366" s="117"/>
      <c r="G366" s="117"/>
      <c r="H366" s="117"/>
      <c r="I366" s="117"/>
      <c r="J366" s="117"/>
      <c r="K366" s="117"/>
      <c r="L366" s="117"/>
      <c r="M366" s="117"/>
    </row>
    <row r="367" spans="1:13">
      <c r="A367" s="117"/>
      <c r="B367" s="117"/>
      <c r="C367" s="117"/>
      <c r="D367" s="117"/>
      <c r="E367" s="117"/>
      <c r="F367" s="117"/>
      <c r="G367" s="117"/>
      <c r="H367" s="117"/>
      <c r="I367" s="117"/>
      <c r="J367" s="117"/>
      <c r="K367" s="117"/>
      <c r="L367" s="117"/>
      <c r="M367" s="117"/>
    </row>
    <row r="368" spans="1:13">
      <c r="A368" s="117"/>
      <c r="B368" s="117"/>
      <c r="C368" s="117"/>
      <c r="D368" s="117"/>
      <c r="E368" s="117"/>
      <c r="F368" s="117"/>
      <c r="G368" s="117"/>
      <c r="H368" s="117"/>
      <c r="I368" s="117"/>
      <c r="J368" s="117"/>
      <c r="K368" s="117"/>
      <c r="L368" s="117"/>
      <c r="M368" s="117"/>
    </row>
    <row r="369" spans="1:13">
      <c r="A369" s="117"/>
      <c r="B369" s="117"/>
      <c r="C369" s="117"/>
      <c r="D369" s="117"/>
      <c r="E369" s="117"/>
      <c r="F369" s="117"/>
      <c r="G369" s="117"/>
      <c r="H369" s="117"/>
      <c r="I369" s="117"/>
      <c r="J369" s="117"/>
      <c r="K369" s="117"/>
      <c r="L369" s="117"/>
      <c r="M369" s="117"/>
    </row>
    <row r="370" spans="1:13">
      <c r="A370" s="117"/>
      <c r="B370" s="117"/>
      <c r="C370" s="117"/>
      <c r="D370" s="117"/>
      <c r="E370" s="117"/>
      <c r="F370" s="117"/>
      <c r="G370" s="117"/>
      <c r="H370" s="117"/>
      <c r="I370" s="117"/>
      <c r="J370" s="117"/>
      <c r="K370" s="117"/>
      <c r="L370" s="117"/>
      <c r="M370" s="117"/>
    </row>
    <row r="371" spans="1:13">
      <c r="A371" s="117"/>
      <c r="B371" s="117"/>
      <c r="C371" s="117"/>
      <c r="D371" s="117"/>
      <c r="E371" s="117"/>
      <c r="F371" s="117"/>
      <c r="G371" s="117"/>
      <c r="H371" s="117"/>
      <c r="I371" s="117"/>
      <c r="J371" s="117"/>
      <c r="K371" s="117"/>
      <c r="L371" s="117"/>
      <c r="M371" s="117"/>
    </row>
    <row r="372" spans="1:13">
      <c r="A372" s="117"/>
      <c r="B372" s="117"/>
      <c r="C372" s="117"/>
      <c r="D372" s="117"/>
      <c r="E372" s="117"/>
      <c r="F372" s="117"/>
      <c r="G372" s="117"/>
      <c r="H372" s="117"/>
      <c r="I372" s="117"/>
      <c r="J372" s="117"/>
      <c r="K372" s="117"/>
      <c r="L372" s="117"/>
      <c r="M372" s="117"/>
    </row>
    <row r="373" spans="1:13">
      <c r="A373" s="117"/>
      <c r="B373" s="117"/>
      <c r="C373" s="117"/>
      <c r="D373" s="117"/>
      <c r="E373" s="117"/>
      <c r="F373" s="117"/>
      <c r="G373" s="117"/>
      <c r="H373" s="117"/>
      <c r="I373" s="117"/>
      <c r="J373" s="117"/>
      <c r="K373" s="117"/>
      <c r="L373" s="117"/>
      <c r="M373" s="117"/>
    </row>
    <row r="374" spans="1:13">
      <c r="A374" s="117"/>
      <c r="B374" s="117"/>
      <c r="C374" s="117"/>
      <c r="D374" s="117"/>
      <c r="E374" s="117"/>
      <c r="F374" s="117"/>
      <c r="G374" s="117"/>
      <c r="H374" s="117"/>
      <c r="I374" s="117"/>
      <c r="J374" s="117"/>
      <c r="K374" s="117"/>
      <c r="L374" s="117"/>
      <c r="M374" s="117"/>
    </row>
    <row r="375" spans="1:13">
      <c r="A375" s="117"/>
      <c r="B375" s="117"/>
      <c r="C375" s="117"/>
      <c r="D375" s="117"/>
      <c r="E375" s="117"/>
      <c r="F375" s="117"/>
      <c r="G375" s="117"/>
      <c r="H375" s="117"/>
      <c r="I375" s="117"/>
      <c r="J375" s="117"/>
      <c r="K375" s="117"/>
      <c r="L375" s="117"/>
      <c r="M375" s="117"/>
    </row>
    <row r="376" spans="1:13">
      <c r="A376" s="117"/>
      <c r="B376" s="117"/>
      <c r="C376" s="117"/>
      <c r="D376" s="117"/>
      <c r="E376" s="117"/>
      <c r="F376" s="117"/>
      <c r="G376" s="117"/>
      <c r="H376" s="117"/>
      <c r="I376" s="117"/>
      <c r="J376" s="117"/>
      <c r="K376" s="117"/>
      <c r="L376" s="117"/>
      <c r="M376" s="117"/>
    </row>
    <row r="377" spans="1:13">
      <c r="A377" s="117"/>
      <c r="B377" s="117"/>
      <c r="C377" s="117"/>
      <c r="D377" s="117"/>
      <c r="E377" s="117"/>
      <c r="F377" s="117"/>
      <c r="G377" s="117"/>
      <c r="H377" s="117"/>
      <c r="I377" s="117"/>
      <c r="J377" s="117"/>
      <c r="K377" s="117"/>
      <c r="L377" s="117"/>
      <c r="M377" s="117"/>
    </row>
    <row r="378" spans="1:13">
      <c r="A378" s="117"/>
      <c r="B378" s="117"/>
      <c r="C378" s="117"/>
      <c r="D378" s="117"/>
      <c r="E378" s="117"/>
      <c r="F378" s="117"/>
      <c r="G378" s="117"/>
      <c r="H378" s="117"/>
      <c r="I378" s="117"/>
      <c r="J378" s="117"/>
      <c r="K378" s="117"/>
      <c r="L378" s="117"/>
      <c r="M378" s="117"/>
    </row>
    <row r="379" spans="1:13">
      <c r="A379" s="117"/>
      <c r="B379" s="117"/>
      <c r="C379" s="117"/>
      <c r="D379" s="117"/>
      <c r="E379" s="117"/>
      <c r="F379" s="117"/>
      <c r="G379" s="117"/>
      <c r="H379" s="117"/>
      <c r="I379" s="117"/>
      <c r="J379" s="117"/>
      <c r="K379" s="117"/>
      <c r="L379" s="117"/>
      <c r="M379" s="117"/>
    </row>
    <row r="380" spans="1:13">
      <c r="A380" s="117"/>
      <c r="B380" s="117"/>
      <c r="C380" s="117"/>
      <c r="D380" s="117"/>
      <c r="E380" s="117"/>
      <c r="F380" s="117"/>
      <c r="G380" s="117"/>
      <c r="H380" s="117"/>
      <c r="I380" s="117"/>
      <c r="J380" s="117"/>
      <c r="K380" s="117"/>
      <c r="L380" s="117"/>
      <c r="M380" s="117"/>
    </row>
    <row r="381" spans="1:13">
      <c r="A381" s="117"/>
      <c r="B381" s="117"/>
      <c r="C381" s="117"/>
      <c r="D381" s="117"/>
      <c r="E381" s="117"/>
      <c r="F381" s="117"/>
      <c r="G381" s="117"/>
      <c r="H381" s="117"/>
      <c r="I381" s="117"/>
      <c r="J381" s="117"/>
      <c r="K381" s="117"/>
      <c r="L381" s="117"/>
      <c r="M381" s="117"/>
    </row>
    <row r="382" spans="1:13">
      <c r="A382" s="117"/>
      <c r="B382" s="117"/>
      <c r="C382" s="117"/>
      <c r="D382" s="117"/>
      <c r="E382" s="117"/>
      <c r="F382" s="117"/>
      <c r="G382" s="117"/>
      <c r="H382" s="117"/>
      <c r="I382" s="117"/>
      <c r="J382" s="117"/>
      <c r="K382" s="117"/>
      <c r="L382" s="117"/>
      <c r="M382" s="117"/>
    </row>
    <row r="383" spans="1:13">
      <c r="A383" s="117"/>
      <c r="B383" s="117"/>
      <c r="C383" s="117"/>
      <c r="D383" s="117"/>
      <c r="E383" s="117"/>
      <c r="F383" s="117"/>
      <c r="G383" s="117"/>
      <c r="H383" s="117"/>
      <c r="I383" s="117"/>
      <c r="J383" s="117"/>
      <c r="K383" s="117"/>
      <c r="L383" s="117"/>
      <c r="M383" s="117"/>
    </row>
    <row r="384" spans="1:13">
      <c r="A384" s="117"/>
      <c r="B384" s="117"/>
      <c r="C384" s="117"/>
      <c r="D384" s="117"/>
      <c r="E384" s="117"/>
      <c r="F384" s="117"/>
      <c r="G384" s="117"/>
      <c r="H384" s="117"/>
      <c r="I384" s="117"/>
      <c r="J384" s="117"/>
      <c r="K384" s="117"/>
      <c r="L384" s="117"/>
      <c r="M384" s="117"/>
    </row>
    <row r="385" spans="1:13">
      <c r="A385" s="117"/>
      <c r="B385" s="117"/>
      <c r="C385" s="117"/>
      <c r="D385" s="117"/>
      <c r="E385" s="117"/>
      <c r="F385" s="117"/>
      <c r="G385" s="117"/>
      <c r="H385" s="117"/>
      <c r="I385" s="117"/>
      <c r="J385" s="117"/>
      <c r="K385" s="117"/>
      <c r="L385" s="117"/>
      <c r="M385" s="117"/>
    </row>
    <row r="386" spans="1:13">
      <c r="A386" s="117"/>
      <c r="B386" s="117"/>
      <c r="C386" s="117"/>
      <c r="D386" s="117"/>
      <c r="E386" s="117"/>
      <c r="F386" s="117"/>
      <c r="G386" s="117"/>
      <c r="H386" s="117"/>
      <c r="I386" s="117"/>
      <c r="J386" s="117"/>
      <c r="K386" s="117"/>
      <c r="L386" s="117"/>
      <c r="M386" s="117"/>
    </row>
    <row r="387" spans="1:13">
      <c r="A387" s="117"/>
      <c r="B387" s="117"/>
      <c r="C387" s="117"/>
      <c r="D387" s="117"/>
      <c r="E387" s="117"/>
      <c r="F387" s="117"/>
      <c r="G387" s="117"/>
      <c r="H387" s="117"/>
      <c r="I387" s="117"/>
      <c r="J387" s="117"/>
      <c r="K387" s="117"/>
      <c r="L387" s="117"/>
      <c r="M387" s="117"/>
    </row>
    <row r="388" spans="1:13">
      <c r="A388" s="117"/>
      <c r="B388" s="117"/>
      <c r="C388" s="117"/>
      <c r="D388" s="117"/>
      <c r="E388" s="117"/>
      <c r="F388" s="117"/>
      <c r="G388" s="117"/>
      <c r="H388" s="117"/>
      <c r="I388" s="117"/>
      <c r="J388" s="117"/>
      <c r="K388" s="117"/>
      <c r="L388" s="117"/>
      <c r="M388" s="117"/>
    </row>
    <row r="389" spans="1:13">
      <c r="A389" s="117"/>
      <c r="B389" s="117"/>
      <c r="C389" s="117"/>
      <c r="D389" s="117"/>
      <c r="E389" s="117"/>
      <c r="F389" s="117"/>
      <c r="G389" s="117"/>
      <c r="H389" s="117"/>
      <c r="I389" s="117"/>
      <c r="J389" s="117"/>
      <c r="K389" s="117"/>
      <c r="L389" s="117"/>
      <c r="M389" s="117"/>
    </row>
    <row r="390" spans="1:13">
      <c r="A390" s="117"/>
      <c r="B390" s="117"/>
      <c r="C390" s="117"/>
      <c r="D390" s="117"/>
      <c r="E390" s="117"/>
      <c r="F390" s="117"/>
      <c r="G390" s="117"/>
      <c r="H390" s="117"/>
      <c r="I390" s="117"/>
      <c r="J390" s="117"/>
      <c r="K390" s="117"/>
      <c r="L390" s="117"/>
      <c r="M390" s="117"/>
    </row>
    <row r="391" spans="1:13">
      <c r="A391" s="117"/>
      <c r="B391" s="117"/>
      <c r="C391" s="117"/>
      <c r="D391" s="117"/>
      <c r="E391" s="117"/>
      <c r="F391" s="117"/>
      <c r="G391" s="117"/>
      <c r="H391" s="117"/>
      <c r="I391" s="117"/>
      <c r="J391" s="117"/>
      <c r="K391" s="117"/>
      <c r="L391" s="117"/>
      <c r="M391" s="117"/>
    </row>
    <row r="392" spans="1:13">
      <c r="A392" s="117"/>
      <c r="B392" s="117"/>
      <c r="C392" s="117"/>
      <c r="D392" s="117"/>
      <c r="E392" s="117"/>
      <c r="F392" s="117"/>
      <c r="G392" s="117"/>
      <c r="H392" s="117"/>
      <c r="I392" s="117"/>
      <c r="J392" s="117"/>
      <c r="K392" s="117"/>
      <c r="L392" s="117"/>
      <c r="M392" s="117"/>
    </row>
    <row r="393" spans="1:13">
      <c r="A393" s="117"/>
      <c r="B393" s="117"/>
      <c r="C393" s="117"/>
      <c r="D393" s="117"/>
      <c r="E393" s="117"/>
      <c r="F393" s="117"/>
      <c r="G393" s="117"/>
      <c r="H393" s="117"/>
      <c r="I393" s="117"/>
      <c r="J393" s="117"/>
      <c r="K393" s="117"/>
      <c r="L393" s="117"/>
      <c r="M393" s="117"/>
    </row>
    <row r="394" spans="1:13">
      <c r="A394" s="117"/>
      <c r="B394" s="117"/>
      <c r="C394" s="117"/>
      <c r="D394" s="117"/>
      <c r="E394" s="117"/>
      <c r="F394" s="117"/>
      <c r="G394" s="117"/>
      <c r="H394" s="117"/>
      <c r="I394" s="117"/>
      <c r="J394" s="117"/>
      <c r="K394" s="117"/>
      <c r="L394" s="117"/>
      <c r="M394" s="117"/>
    </row>
    <row r="395" spans="1:13">
      <c r="A395" s="117"/>
      <c r="B395" s="117"/>
      <c r="C395" s="117"/>
      <c r="D395" s="117"/>
      <c r="E395" s="117"/>
      <c r="F395" s="117"/>
      <c r="G395" s="117"/>
      <c r="H395" s="117"/>
      <c r="I395" s="117"/>
      <c r="J395" s="117"/>
      <c r="K395" s="117"/>
      <c r="L395" s="117"/>
      <c r="M395" s="117"/>
    </row>
    <row r="396" spans="1:13">
      <c r="A396" s="117"/>
      <c r="B396" s="117"/>
      <c r="C396" s="117"/>
      <c r="D396" s="117"/>
      <c r="E396" s="117"/>
      <c r="F396" s="117"/>
      <c r="G396" s="117"/>
      <c r="H396" s="117"/>
      <c r="I396" s="117"/>
      <c r="J396" s="117"/>
      <c r="K396" s="117"/>
      <c r="L396" s="117"/>
      <c r="M396" s="117"/>
    </row>
    <row r="397" spans="1:13">
      <c r="A397" s="117"/>
      <c r="B397" s="117"/>
      <c r="C397" s="117"/>
      <c r="D397" s="117"/>
      <c r="E397" s="117"/>
      <c r="F397" s="117"/>
      <c r="G397" s="117"/>
      <c r="H397" s="117"/>
      <c r="I397" s="117"/>
      <c r="J397" s="117"/>
      <c r="K397" s="117"/>
      <c r="L397" s="117"/>
      <c r="M397" s="117"/>
    </row>
    <row r="398" spans="1:13">
      <c r="A398" s="117"/>
      <c r="B398" s="117"/>
      <c r="C398" s="117"/>
      <c r="D398" s="117"/>
      <c r="E398" s="117"/>
      <c r="F398" s="117"/>
      <c r="G398" s="117"/>
      <c r="H398" s="117"/>
      <c r="I398" s="117"/>
      <c r="J398" s="117"/>
      <c r="K398" s="117"/>
      <c r="L398" s="117"/>
      <c r="M398" s="117"/>
    </row>
    <row r="399" spans="1:13">
      <c r="A399" s="117"/>
      <c r="B399" s="117"/>
      <c r="C399" s="117"/>
      <c r="D399" s="117"/>
      <c r="E399" s="117"/>
      <c r="F399" s="117"/>
      <c r="G399" s="117"/>
      <c r="H399" s="117"/>
      <c r="I399" s="117"/>
      <c r="J399" s="117"/>
      <c r="K399" s="117"/>
      <c r="L399" s="117"/>
      <c r="M399" s="117"/>
    </row>
    <row r="400" spans="1:13">
      <c r="A400" s="117"/>
      <c r="B400" s="117"/>
      <c r="C400" s="117"/>
      <c r="D400" s="117"/>
      <c r="E400" s="117"/>
      <c r="F400" s="117"/>
      <c r="G400" s="117"/>
      <c r="H400" s="117"/>
      <c r="I400" s="117"/>
      <c r="J400" s="117"/>
      <c r="K400" s="117"/>
      <c r="L400" s="117"/>
      <c r="M400" s="117"/>
    </row>
    <row r="401" spans="1:13">
      <c r="A401" s="117"/>
      <c r="B401" s="117"/>
      <c r="C401" s="117"/>
      <c r="D401" s="117"/>
      <c r="E401" s="117"/>
      <c r="F401" s="117"/>
      <c r="G401" s="117"/>
      <c r="H401" s="117"/>
      <c r="I401" s="117"/>
      <c r="J401" s="117"/>
      <c r="K401" s="117"/>
      <c r="L401" s="117"/>
      <c r="M401" s="117"/>
    </row>
    <row r="402" spans="1:13">
      <c r="A402" s="117"/>
      <c r="B402" s="117"/>
      <c r="C402" s="117"/>
      <c r="D402" s="117"/>
      <c r="E402" s="117"/>
      <c r="F402" s="117"/>
      <c r="G402" s="117"/>
      <c r="H402" s="117"/>
      <c r="I402" s="117"/>
      <c r="J402" s="117"/>
      <c r="K402" s="117"/>
      <c r="L402" s="117"/>
      <c r="M402" s="117"/>
    </row>
    <row r="403" spans="1:13">
      <c r="A403" s="117"/>
      <c r="B403" s="117"/>
      <c r="C403" s="117"/>
      <c r="D403" s="117"/>
      <c r="E403" s="117"/>
      <c r="F403" s="117"/>
      <c r="G403" s="117"/>
      <c r="H403" s="117"/>
      <c r="I403" s="117"/>
      <c r="J403" s="117"/>
      <c r="K403" s="117"/>
      <c r="L403" s="117"/>
      <c r="M403" s="117"/>
    </row>
    <row r="404" spans="1:13">
      <c r="A404" s="117"/>
      <c r="B404" s="117"/>
      <c r="C404" s="117"/>
      <c r="D404" s="117"/>
      <c r="E404" s="117"/>
      <c r="F404" s="117"/>
      <c r="G404" s="117"/>
      <c r="H404" s="117"/>
      <c r="I404" s="117"/>
      <c r="J404" s="117"/>
      <c r="K404" s="117"/>
      <c r="L404" s="117"/>
      <c r="M404" s="117"/>
    </row>
    <row r="405" spans="1:13">
      <c r="A405" s="117"/>
      <c r="B405" s="117"/>
      <c r="C405" s="117"/>
      <c r="D405" s="117"/>
      <c r="E405" s="117"/>
      <c r="F405" s="117"/>
      <c r="G405" s="117"/>
      <c r="H405" s="117"/>
      <c r="I405" s="117"/>
      <c r="J405" s="117"/>
      <c r="K405" s="117"/>
      <c r="L405" s="117"/>
      <c r="M405" s="117"/>
    </row>
    <row r="406" spans="1:13">
      <c r="A406" s="117"/>
      <c r="B406" s="117"/>
      <c r="C406" s="117"/>
      <c r="D406" s="117"/>
      <c r="E406" s="117"/>
      <c r="F406" s="117"/>
      <c r="G406" s="117"/>
      <c r="H406" s="117"/>
      <c r="I406" s="117"/>
      <c r="J406" s="117"/>
      <c r="K406" s="117"/>
      <c r="L406" s="117"/>
      <c r="M406" s="117"/>
    </row>
    <row r="407" spans="1:13">
      <c r="A407" s="117"/>
      <c r="B407" s="117"/>
      <c r="C407" s="117"/>
      <c r="D407" s="117"/>
      <c r="E407" s="117"/>
      <c r="F407" s="117"/>
      <c r="G407" s="117"/>
      <c r="H407" s="117"/>
      <c r="I407" s="117"/>
      <c r="J407" s="117"/>
      <c r="K407" s="117"/>
      <c r="L407" s="117"/>
      <c r="M407" s="117"/>
    </row>
    <row r="408" spans="1:13">
      <c r="A408" s="117"/>
      <c r="B408" s="117"/>
      <c r="C408" s="117"/>
      <c r="D408" s="117"/>
      <c r="E408" s="117"/>
      <c r="F408" s="117"/>
      <c r="G408" s="117"/>
      <c r="H408" s="117"/>
      <c r="I408" s="117"/>
      <c r="J408" s="117"/>
      <c r="K408" s="117"/>
      <c r="L408" s="117"/>
      <c r="M408" s="117"/>
    </row>
    <row r="409" spans="1:13">
      <c r="A409" s="117"/>
      <c r="B409" s="117"/>
      <c r="C409" s="117"/>
      <c r="D409" s="117"/>
      <c r="E409" s="117"/>
      <c r="F409" s="117"/>
      <c r="G409" s="117"/>
      <c r="H409" s="117"/>
      <c r="I409" s="117"/>
      <c r="J409" s="117"/>
      <c r="K409" s="117"/>
      <c r="L409" s="117"/>
      <c r="M409" s="117"/>
    </row>
    <row r="410" spans="1:13">
      <c r="A410" s="117"/>
      <c r="B410" s="117"/>
      <c r="C410" s="117"/>
      <c r="D410" s="117"/>
      <c r="E410" s="117"/>
      <c r="F410" s="117"/>
      <c r="G410" s="117"/>
      <c r="H410" s="117"/>
      <c r="I410" s="117"/>
      <c r="J410" s="117"/>
      <c r="K410" s="117"/>
      <c r="L410" s="117"/>
      <c r="M410" s="117"/>
    </row>
    <row r="411" spans="1:13">
      <c r="A411" s="117"/>
      <c r="B411" s="117"/>
      <c r="C411" s="117"/>
      <c r="D411" s="117"/>
      <c r="E411" s="117"/>
      <c r="F411" s="117"/>
      <c r="G411" s="117"/>
      <c r="H411" s="117"/>
      <c r="I411" s="117"/>
      <c r="J411" s="117"/>
      <c r="K411" s="117"/>
      <c r="L411" s="117"/>
      <c r="M411" s="117"/>
    </row>
    <row r="412" spans="1:13">
      <c r="A412" s="117"/>
      <c r="B412" s="117"/>
      <c r="C412" s="117"/>
      <c r="D412" s="117"/>
      <c r="E412" s="117"/>
      <c r="F412" s="117"/>
      <c r="G412" s="117"/>
      <c r="H412" s="117"/>
      <c r="I412" s="117"/>
      <c r="J412" s="117"/>
      <c r="K412" s="117"/>
      <c r="L412" s="117"/>
      <c r="M412" s="117"/>
    </row>
    <row r="413" spans="1:13">
      <c r="A413" s="117"/>
      <c r="B413" s="117"/>
      <c r="C413" s="117"/>
      <c r="D413" s="117"/>
      <c r="E413" s="117"/>
      <c r="F413" s="117"/>
      <c r="G413" s="117"/>
      <c r="H413" s="117"/>
      <c r="I413" s="117"/>
      <c r="J413" s="117"/>
      <c r="K413" s="117"/>
      <c r="L413" s="117"/>
      <c r="M413" s="117"/>
    </row>
    <row r="414" spans="1:13">
      <c r="A414" s="117"/>
      <c r="B414" s="117"/>
      <c r="C414" s="117"/>
      <c r="D414" s="117"/>
      <c r="E414" s="117"/>
      <c r="F414" s="117"/>
      <c r="G414" s="117"/>
      <c r="H414" s="117"/>
      <c r="I414" s="117"/>
      <c r="J414" s="117"/>
      <c r="K414" s="117"/>
      <c r="L414" s="117"/>
      <c r="M414" s="117"/>
    </row>
    <row r="415" spans="1:13">
      <c r="A415" s="117"/>
      <c r="B415" s="117"/>
      <c r="C415" s="117"/>
      <c r="D415" s="117"/>
      <c r="E415" s="117"/>
      <c r="F415" s="117"/>
      <c r="G415" s="117"/>
      <c r="H415" s="117"/>
      <c r="I415" s="117"/>
      <c r="J415" s="117"/>
      <c r="K415" s="117"/>
      <c r="L415" s="117"/>
      <c r="M415" s="117"/>
    </row>
    <row r="416" spans="1:13">
      <c r="A416" s="117"/>
      <c r="B416" s="117"/>
      <c r="C416" s="117"/>
      <c r="D416" s="117"/>
      <c r="E416" s="117"/>
      <c r="F416" s="117"/>
      <c r="G416" s="117"/>
      <c r="H416" s="117"/>
      <c r="I416" s="117"/>
      <c r="J416" s="117"/>
      <c r="K416" s="117"/>
      <c r="L416" s="117"/>
      <c r="M416" s="117"/>
    </row>
    <row r="417" spans="1:13">
      <c r="A417" s="117"/>
      <c r="B417" s="117"/>
      <c r="C417" s="117"/>
      <c r="D417" s="117"/>
      <c r="E417" s="117"/>
      <c r="F417" s="117"/>
      <c r="G417" s="117"/>
      <c r="H417" s="117"/>
      <c r="I417" s="117"/>
      <c r="J417" s="117"/>
      <c r="K417" s="117"/>
      <c r="L417" s="117"/>
      <c r="M417" s="117"/>
    </row>
    <row r="418" spans="1:13">
      <c r="A418" s="117"/>
      <c r="B418" s="117"/>
      <c r="C418" s="117"/>
      <c r="D418" s="117"/>
      <c r="E418" s="117"/>
      <c r="F418" s="117"/>
      <c r="G418" s="117"/>
      <c r="H418" s="117"/>
      <c r="I418" s="117"/>
      <c r="J418" s="117"/>
      <c r="K418" s="117"/>
      <c r="L418" s="117"/>
      <c r="M418" s="117"/>
    </row>
    <row r="419" spans="1:13">
      <c r="A419" s="117"/>
      <c r="B419" s="117"/>
      <c r="C419" s="117"/>
      <c r="D419" s="117"/>
      <c r="E419" s="117"/>
      <c r="F419" s="117"/>
      <c r="G419" s="117"/>
      <c r="H419" s="117"/>
      <c r="I419" s="117"/>
      <c r="J419" s="117"/>
      <c r="K419" s="117"/>
      <c r="L419" s="117"/>
      <c r="M419" s="117"/>
    </row>
    <row r="420" spans="1:13">
      <c r="A420" s="117"/>
      <c r="B420" s="117"/>
      <c r="C420" s="117"/>
      <c r="D420" s="117"/>
      <c r="E420" s="117"/>
      <c r="F420" s="117"/>
      <c r="G420" s="117"/>
      <c r="H420" s="117"/>
      <c r="I420" s="117"/>
      <c r="J420" s="117"/>
      <c r="K420" s="117"/>
      <c r="L420" s="117"/>
      <c r="M420" s="117"/>
    </row>
    <row r="421" spans="1:13">
      <c r="A421" s="117"/>
      <c r="B421" s="117"/>
      <c r="C421" s="117"/>
      <c r="D421" s="117"/>
      <c r="E421" s="117"/>
      <c r="F421" s="117"/>
      <c r="G421" s="117"/>
      <c r="H421" s="117"/>
      <c r="I421" s="117"/>
      <c r="J421" s="117"/>
      <c r="K421" s="117"/>
      <c r="L421" s="117"/>
      <c r="M421" s="117"/>
    </row>
    <row r="422" spans="1:13">
      <c r="A422" s="117"/>
      <c r="B422" s="117"/>
      <c r="C422" s="117"/>
      <c r="D422" s="117"/>
      <c r="E422" s="117"/>
      <c r="F422" s="117"/>
      <c r="G422" s="117"/>
      <c r="H422" s="117"/>
      <c r="I422" s="117"/>
      <c r="J422" s="117"/>
      <c r="K422" s="117"/>
      <c r="L422" s="117"/>
      <c r="M422" s="117"/>
    </row>
    <row r="423" spans="1:13">
      <c r="A423" s="117"/>
      <c r="B423" s="117"/>
      <c r="C423" s="117"/>
      <c r="D423" s="117"/>
      <c r="E423" s="117"/>
      <c r="F423" s="117"/>
      <c r="G423" s="117"/>
      <c r="H423" s="117"/>
      <c r="I423" s="117"/>
      <c r="J423" s="117"/>
      <c r="K423" s="117"/>
      <c r="L423" s="117"/>
      <c r="M423" s="117"/>
    </row>
    <row r="424" spans="1:13">
      <c r="A424" s="117"/>
      <c r="B424" s="117"/>
      <c r="C424" s="117"/>
      <c r="D424" s="117"/>
      <c r="E424" s="117"/>
      <c r="F424" s="117"/>
      <c r="G424" s="117"/>
      <c r="H424" s="117"/>
      <c r="I424" s="117"/>
      <c r="J424" s="117"/>
      <c r="K424" s="117"/>
      <c r="L424" s="117"/>
      <c r="M424" s="117"/>
    </row>
    <row r="425" spans="1:13">
      <c r="A425" s="117"/>
      <c r="B425" s="117"/>
      <c r="C425" s="117"/>
      <c r="D425" s="117"/>
      <c r="E425" s="117"/>
      <c r="F425" s="117"/>
      <c r="G425" s="117"/>
      <c r="H425" s="117"/>
      <c r="I425" s="117"/>
      <c r="J425" s="117"/>
      <c r="K425" s="117"/>
      <c r="L425" s="117"/>
      <c r="M425" s="117"/>
    </row>
    <row r="426" spans="1:13">
      <c r="A426" s="117"/>
      <c r="B426" s="117"/>
      <c r="C426" s="117"/>
      <c r="D426" s="117"/>
      <c r="E426" s="117"/>
      <c r="F426" s="117"/>
      <c r="G426" s="117"/>
      <c r="H426" s="117"/>
      <c r="I426" s="117"/>
      <c r="J426" s="117"/>
      <c r="K426" s="117"/>
      <c r="L426" s="117"/>
      <c r="M426" s="117"/>
    </row>
    <row r="427" spans="1:13">
      <c r="A427" s="117"/>
      <c r="B427" s="117"/>
      <c r="C427" s="117"/>
      <c r="D427" s="117"/>
      <c r="E427" s="117"/>
      <c r="F427" s="117"/>
      <c r="G427" s="117"/>
      <c r="H427" s="117"/>
      <c r="I427" s="117"/>
      <c r="J427" s="117"/>
      <c r="K427" s="117"/>
      <c r="L427" s="117"/>
      <c r="M427" s="117"/>
    </row>
    <row r="428" spans="1:13">
      <c r="A428" s="117"/>
      <c r="B428" s="117"/>
      <c r="C428" s="117"/>
      <c r="D428" s="117"/>
      <c r="E428" s="117"/>
      <c r="F428" s="117"/>
      <c r="G428" s="117"/>
      <c r="H428" s="117"/>
      <c r="I428" s="117"/>
      <c r="J428" s="117"/>
      <c r="K428" s="117"/>
      <c r="L428" s="117"/>
      <c r="M428" s="117"/>
    </row>
    <row r="429" spans="1:13">
      <c r="A429" s="117"/>
      <c r="B429" s="117"/>
      <c r="C429" s="117"/>
      <c r="D429" s="117"/>
      <c r="E429" s="117"/>
      <c r="F429" s="117"/>
      <c r="G429" s="117"/>
      <c r="H429" s="117"/>
      <c r="I429" s="117"/>
      <c r="J429" s="117"/>
      <c r="K429" s="117"/>
      <c r="L429" s="117"/>
      <c r="M429" s="117"/>
    </row>
    <row r="430" spans="1:13">
      <c r="A430" s="117"/>
      <c r="B430" s="117"/>
      <c r="C430" s="117"/>
      <c r="D430" s="117"/>
      <c r="E430" s="117"/>
      <c r="F430" s="117"/>
      <c r="G430" s="117"/>
      <c r="H430" s="117"/>
      <c r="I430" s="117"/>
      <c r="J430" s="117"/>
      <c r="K430" s="117"/>
      <c r="L430" s="117"/>
      <c r="M430" s="117"/>
    </row>
    <row r="431" spans="1:13">
      <c r="A431" s="117"/>
      <c r="B431" s="117"/>
      <c r="C431" s="117"/>
      <c r="D431" s="117"/>
      <c r="E431" s="117"/>
      <c r="F431" s="117"/>
      <c r="G431" s="117"/>
      <c r="H431" s="117"/>
      <c r="I431" s="117"/>
      <c r="J431" s="117"/>
      <c r="K431" s="117"/>
      <c r="L431" s="117"/>
      <c r="M431" s="117"/>
    </row>
    <row r="432" spans="1:13">
      <c r="A432" s="117"/>
      <c r="B432" s="117"/>
      <c r="C432" s="117"/>
      <c r="D432" s="117"/>
      <c r="E432" s="117"/>
      <c r="F432" s="117"/>
      <c r="G432" s="117"/>
      <c r="H432" s="117"/>
      <c r="I432" s="117"/>
      <c r="J432" s="117"/>
      <c r="K432" s="117"/>
      <c r="L432" s="117"/>
      <c r="M432" s="117"/>
    </row>
    <row r="433" spans="1:13">
      <c r="A433" s="117"/>
      <c r="B433" s="117"/>
      <c r="C433" s="117"/>
      <c r="D433" s="117"/>
      <c r="E433" s="117"/>
      <c r="F433" s="117"/>
      <c r="G433" s="117"/>
      <c r="H433" s="117"/>
      <c r="I433" s="117"/>
      <c r="J433" s="117"/>
      <c r="K433" s="117"/>
      <c r="L433" s="117"/>
      <c r="M433" s="117"/>
    </row>
    <row r="434" spans="1:13">
      <c r="A434" s="117"/>
      <c r="B434" s="117"/>
      <c r="C434" s="117"/>
      <c r="D434" s="117"/>
      <c r="E434" s="117"/>
      <c r="F434" s="117"/>
      <c r="G434" s="117"/>
      <c r="H434" s="117"/>
      <c r="I434" s="117"/>
      <c r="J434" s="117"/>
      <c r="K434" s="117"/>
      <c r="L434" s="117"/>
      <c r="M434" s="117"/>
    </row>
    <row r="435" spans="1:13">
      <c r="A435" s="117"/>
      <c r="B435" s="117"/>
      <c r="C435" s="117"/>
      <c r="D435" s="117"/>
      <c r="E435" s="117"/>
      <c r="F435" s="117"/>
      <c r="G435" s="117"/>
      <c r="H435" s="117"/>
      <c r="I435" s="117"/>
      <c r="J435" s="117"/>
      <c r="K435" s="117"/>
      <c r="L435" s="117"/>
      <c r="M435" s="117"/>
    </row>
    <row r="436" spans="1:13">
      <c r="A436" s="117"/>
      <c r="B436" s="117"/>
      <c r="C436" s="117"/>
      <c r="D436" s="117"/>
      <c r="E436" s="117"/>
      <c r="F436" s="117"/>
      <c r="G436" s="117"/>
      <c r="H436" s="117"/>
      <c r="I436" s="117"/>
      <c r="J436" s="117"/>
      <c r="K436" s="117"/>
      <c r="L436" s="117"/>
      <c r="M436" s="117"/>
    </row>
    <row r="437" spans="1:13">
      <c r="A437" s="117"/>
      <c r="B437" s="117"/>
      <c r="C437" s="117"/>
      <c r="D437" s="117"/>
      <c r="E437" s="117"/>
      <c r="F437" s="117"/>
      <c r="G437" s="117"/>
      <c r="H437" s="117"/>
      <c r="I437" s="117"/>
      <c r="J437" s="117"/>
      <c r="K437" s="117"/>
      <c r="L437" s="117"/>
      <c r="M437" s="117"/>
    </row>
    <row r="438" spans="1:13">
      <c r="A438" s="117"/>
      <c r="B438" s="117"/>
      <c r="C438" s="117"/>
      <c r="D438" s="117"/>
      <c r="E438" s="117"/>
      <c r="F438" s="117"/>
      <c r="G438" s="117"/>
      <c r="H438" s="117"/>
      <c r="I438" s="117"/>
      <c r="J438" s="117"/>
      <c r="K438" s="117"/>
      <c r="L438" s="117"/>
      <c r="M438" s="117"/>
    </row>
    <row r="439" spans="1:13">
      <c r="A439" s="117"/>
      <c r="B439" s="117"/>
      <c r="C439" s="117"/>
      <c r="D439" s="117"/>
      <c r="E439" s="117"/>
      <c r="F439" s="117"/>
      <c r="G439" s="117"/>
      <c r="H439" s="117"/>
      <c r="I439" s="117"/>
      <c r="J439" s="117"/>
      <c r="K439" s="117"/>
      <c r="L439" s="117"/>
      <c r="M439" s="117"/>
    </row>
    <row r="440" spans="1:13">
      <c r="A440" s="117"/>
      <c r="B440" s="117"/>
      <c r="C440" s="117"/>
      <c r="D440" s="117"/>
      <c r="E440" s="117"/>
      <c r="F440" s="117"/>
      <c r="G440" s="117"/>
      <c r="H440" s="117"/>
      <c r="I440" s="117"/>
      <c r="J440" s="117"/>
      <c r="K440" s="117"/>
      <c r="L440" s="117"/>
      <c r="M440" s="117"/>
    </row>
    <row r="441" spans="1:13">
      <c r="A441" s="117"/>
      <c r="B441" s="117"/>
      <c r="C441" s="117"/>
      <c r="D441" s="117"/>
      <c r="E441" s="117"/>
      <c r="F441" s="117"/>
      <c r="G441" s="117"/>
      <c r="H441" s="117"/>
      <c r="I441" s="117"/>
      <c r="J441" s="117"/>
      <c r="K441" s="117"/>
      <c r="L441" s="117"/>
      <c r="M441" s="117"/>
    </row>
    <row r="442" spans="1:13">
      <c r="A442" s="117"/>
      <c r="B442" s="117"/>
      <c r="C442" s="117"/>
      <c r="D442" s="117"/>
      <c r="E442" s="117"/>
      <c r="F442" s="117"/>
      <c r="G442" s="117"/>
      <c r="H442" s="117"/>
      <c r="I442" s="117"/>
      <c r="J442" s="117"/>
      <c r="K442" s="117"/>
      <c r="L442" s="117"/>
      <c r="M442" s="117"/>
    </row>
    <row r="443" spans="1:13">
      <c r="A443" s="117"/>
      <c r="B443" s="117"/>
      <c r="C443" s="117"/>
      <c r="D443" s="117"/>
      <c r="E443" s="117"/>
      <c r="F443" s="117"/>
      <c r="G443" s="117"/>
      <c r="H443" s="117"/>
      <c r="I443" s="117"/>
      <c r="J443" s="117"/>
      <c r="K443" s="117"/>
      <c r="L443" s="117"/>
      <c r="M443" s="117"/>
    </row>
    <row r="444" spans="1:13">
      <c r="A444" s="117"/>
      <c r="B444" s="117"/>
      <c r="C444" s="117"/>
      <c r="D444" s="117"/>
      <c r="E444" s="117"/>
      <c r="F444" s="117"/>
      <c r="G444" s="117"/>
      <c r="H444" s="117"/>
      <c r="I444" s="117"/>
      <c r="J444" s="117"/>
      <c r="K444" s="117"/>
      <c r="L444" s="117"/>
      <c r="M444" s="117"/>
    </row>
    <row r="445" spans="1:13">
      <c r="A445" s="117"/>
      <c r="B445" s="117"/>
      <c r="C445" s="117"/>
      <c r="D445" s="117"/>
      <c r="E445" s="117"/>
      <c r="F445" s="117"/>
      <c r="G445" s="117"/>
      <c r="H445" s="117"/>
      <c r="I445" s="117"/>
      <c r="J445" s="117"/>
      <c r="K445" s="117"/>
      <c r="L445" s="117"/>
      <c r="M445" s="117"/>
    </row>
    <row r="446" spans="1:13">
      <c r="A446" s="117"/>
      <c r="B446" s="117"/>
      <c r="C446" s="117"/>
      <c r="D446" s="117"/>
      <c r="E446" s="117"/>
      <c r="F446" s="117"/>
      <c r="G446" s="117"/>
      <c r="H446" s="117"/>
      <c r="I446" s="117"/>
      <c r="J446" s="117"/>
      <c r="K446" s="117"/>
      <c r="L446" s="117"/>
      <c r="M446" s="117"/>
    </row>
  </sheetData>
  <mergeCells count="47">
    <mergeCell ref="A292:M293"/>
    <mergeCell ref="B282:M283"/>
    <mergeCell ref="B277:M279"/>
    <mergeCell ref="A47:M54"/>
    <mergeCell ref="A56:M62"/>
    <mergeCell ref="C104:M107"/>
    <mergeCell ref="C111:M114"/>
    <mergeCell ref="B79:M86"/>
    <mergeCell ref="B88:M89"/>
    <mergeCell ref="C156:M158"/>
    <mergeCell ref="E168:M169"/>
    <mergeCell ref="C195:M200"/>
    <mergeCell ref="B187:M192"/>
    <mergeCell ref="D213:M216"/>
    <mergeCell ref="C161:M166"/>
    <mergeCell ref="B264:M269"/>
    <mergeCell ref="A9:M14"/>
    <mergeCell ref="A286:M290"/>
    <mergeCell ref="B271:M275"/>
    <mergeCell ref="A1:M1"/>
    <mergeCell ref="A2:M2"/>
    <mergeCell ref="A3:M3"/>
    <mergeCell ref="A38:M44"/>
    <mergeCell ref="B28:M30"/>
    <mergeCell ref="B19:M23"/>
    <mergeCell ref="B25:M26"/>
    <mergeCell ref="C143:M147"/>
    <mergeCell ref="C150:M153"/>
    <mergeCell ref="C172:M175"/>
    <mergeCell ref="B71:M76"/>
    <mergeCell ref="B92:M102"/>
    <mergeCell ref="B117:M121"/>
    <mergeCell ref="A65:M68"/>
    <mergeCell ref="C228:M230"/>
    <mergeCell ref="C233:M236"/>
    <mergeCell ref="C239:M241"/>
    <mergeCell ref="B259:M261"/>
    <mergeCell ref="E218:M219"/>
    <mergeCell ref="C244:M246"/>
    <mergeCell ref="A249:M256"/>
    <mergeCell ref="C222:M225"/>
    <mergeCell ref="D203:M207"/>
    <mergeCell ref="B135:M140"/>
    <mergeCell ref="C177:M179"/>
    <mergeCell ref="E209:M210"/>
    <mergeCell ref="C182:M184"/>
    <mergeCell ref="A124:M132"/>
  </mergeCells>
  <hyperlinks>
    <hyperlink ref="H6" r:id="rId1" xr:uid="{EC0C6518-F3B6-431D-B42C-C41988EB4040}"/>
  </hyperlinks>
  <pageMargins left="0.15" right="0.15" top="0.5" bottom="0.75" header="0.3" footer="0.3"/>
  <pageSetup orientation="portrait" horizontalDpi="1200" verticalDpi="1200" r:id="rId2"/>
  <headerFooter>
    <oddFooter>&amp;L&amp;D&amp;C&amp;F&amp;R&amp;A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2673A-728D-4306-B8C9-F0C534CF138C}">
  <sheetPr>
    <tabColor rgb="FF00B0F0"/>
  </sheetPr>
  <dimension ref="A1:W99"/>
  <sheetViews>
    <sheetView workbookViewId="0">
      <selection activeCell="Y12" sqref="Y12"/>
    </sheetView>
  </sheetViews>
  <sheetFormatPr defaultRowHeight="15"/>
  <cols>
    <col min="1" max="1" width="4.5703125" customWidth="1"/>
    <col min="4" max="4" width="10.42578125" customWidth="1"/>
    <col min="5" max="5" width="8.42578125" customWidth="1"/>
    <col min="6" max="6" width="8.140625" customWidth="1"/>
    <col min="7" max="7" width="10.42578125" customWidth="1"/>
    <col min="8" max="8" width="8.28515625" bestFit="1" customWidth="1"/>
    <col min="9" max="9" width="9.5703125" bestFit="1" customWidth="1"/>
    <col min="10" max="10" width="5.42578125" style="359" bestFit="1" customWidth="1"/>
    <col min="11" max="11" width="7" bestFit="1" customWidth="1"/>
    <col min="12" max="12" width="10.5703125" bestFit="1" customWidth="1"/>
    <col min="22" max="22" width="5.42578125" bestFit="1" customWidth="1"/>
  </cols>
  <sheetData>
    <row r="1" spans="1:23" ht="23.25">
      <c r="A1" s="597" t="s">
        <v>115</v>
      </c>
      <c r="B1" s="597"/>
      <c r="C1" s="597"/>
      <c r="D1" s="597"/>
      <c r="E1" s="597"/>
      <c r="F1" s="597"/>
      <c r="G1" s="597"/>
      <c r="H1" s="597"/>
      <c r="I1" s="597"/>
      <c r="J1" s="597"/>
      <c r="K1" s="597"/>
      <c r="L1" s="602" t="s">
        <v>236</v>
      </c>
      <c r="M1" s="602"/>
    </row>
    <row r="2" spans="1:23" ht="26.25">
      <c r="A2" s="623" t="s">
        <v>237</v>
      </c>
      <c r="B2" s="623"/>
      <c r="C2" s="623"/>
      <c r="D2" s="623"/>
      <c r="E2" s="623"/>
      <c r="F2" s="623"/>
      <c r="G2" s="623"/>
      <c r="H2" s="623"/>
      <c r="I2" s="623"/>
      <c r="J2" s="623"/>
      <c r="K2" s="623"/>
    </row>
    <row r="3" spans="1:23" ht="18.75">
      <c r="A3" s="341"/>
      <c r="C3" s="342"/>
      <c r="E3" s="342"/>
      <c r="F3" s="342"/>
      <c r="G3" s="342"/>
      <c r="H3" s="342"/>
      <c r="I3" s="342"/>
      <c r="L3" s="344"/>
    </row>
    <row r="4" spans="1:23" ht="18.75">
      <c r="A4" s="591" t="str">
        <f>+Plan!A1</f>
        <v>Jake's Family Sports Bar &amp; Grill</v>
      </c>
      <c r="B4" s="591"/>
      <c r="C4" s="591"/>
      <c r="D4" s="591"/>
      <c r="E4" s="591"/>
      <c r="F4" s="591"/>
      <c r="G4" s="591"/>
      <c r="H4" s="591"/>
      <c r="I4" s="591"/>
      <c r="J4" s="591"/>
      <c r="L4" s="344"/>
    </row>
    <row r="5" spans="1:23" ht="15.75" thickBot="1">
      <c r="A5" s="282" t="s">
        <v>238</v>
      </c>
      <c r="C5" s="624" t="str">
        <f>+Industry!F11</f>
        <v>Single Location Full Service Restaurants</v>
      </c>
      <c r="D5" s="624"/>
      <c r="E5" s="624"/>
      <c r="F5" s="283"/>
      <c r="G5" s="283" t="s">
        <v>239</v>
      </c>
      <c r="H5" s="624" t="str">
        <f>+Industry!F9</f>
        <v>Restaurant</v>
      </c>
      <c r="I5" s="624"/>
      <c r="J5" s="624"/>
    </row>
    <row r="6" spans="1:23">
      <c r="M6" s="282" t="s">
        <v>240</v>
      </c>
      <c r="N6" s="345" t="s">
        <v>241</v>
      </c>
    </row>
    <row r="7" spans="1:23" ht="15" customHeight="1">
      <c r="A7" s="622" t="s">
        <v>242</v>
      </c>
      <c r="B7" s="622"/>
      <c r="C7" s="622"/>
      <c r="D7" s="622"/>
      <c r="E7" s="622"/>
      <c r="F7" s="622"/>
      <c r="G7" s="622"/>
      <c r="H7" s="622"/>
      <c r="I7" s="622"/>
      <c r="J7" s="622"/>
      <c r="K7" s="622"/>
      <c r="M7" s="622" t="s">
        <v>243</v>
      </c>
      <c r="N7" s="622"/>
      <c r="O7" s="622"/>
      <c r="P7" s="622"/>
      <c r="Q7" s="622"/>
      <c r="R7" s="622"/>
      <c r="S7" s="622"/>
      <c r="T7" s="622"/>
      <c r="U7" s="622"/>
      <c r="V7" s="622"/>
      <c r="W7" s="622"/>
    </row>
    <row r="8" spans="1:23">
      <c r="A8" s="622"/>
      <c r="B8" s="622"/>
      <c r="C8" s="622"/>
      <c r="D8" s="622"/>
      <c r="E8" s="622"/>
      <c r="F8" s="622"/>
      <c r="G8" s="622"/>
      <c r="H8" s="622"/>
      <c r="I8" s="622"/>
      <c r="J8" s="622"/>
      <c r="K8" s="622"/>
      <c r="M8" s="622"/>
      <c r="N8" s="622"/>
      <c r="O8" s="622"/>
      <c r="P8" s="622"/>
      <c r="Q8" s="622"/>
      <c r="R8" s="622"/>
      <c r="S8" s="622"/>
      <c r="T8" s="622"/>
      <c r="U8" s="622"/>
      <c r="V8" s="622"/>
      <c r="W8" s="622"/>
    </row>
    <row r="9" spans="1:23">
      <c r="A9" s="622"/>
      <c r="B9" s="622"/>
      <c r="C9" s="622"/>
      <c r="D9" s="622"/>
      <c r="E9" s="622"/>
      <c r="F9" s="622"/>
      <c r="G9" s="622"/>
      <c r="H9" s="622"/>
      <c r="I9" s="622"/>
      <c r="J9" s="622"/>
      <c r="K9" s="622"/>
      <c r="M9" s="622"/>
      <c r="N9" s="622"/>
      <c r="O9" s="622"/>
      <c r="P9" s="622"/>
      <c r="Q9" s="622"/>
      <c r="R9" s="622"/>
      <c r="S9" s="622"/>
      <c r="T9" s="622"/>
      <c r="U9" s="622"/>
      <c r="V9" s="622"/>
      <c r="W9" s="622"/>
    </row>
    <row r="10" spans="1:23">
      <c r="A10" s="622"/>
      <c r="B10" s="622"/>
      <c r="C10" s="622"/>
      <c r="D10" s="622"/>
      <c r="E10" s="622"/>
      <c r="F10" s="622"/>
      <c r="G10" s="622"/>
      <c r="H10" s="622"/>
      <c r="I10" s="622"/>
      <c r="J10" s="622"/>
      <c r="K10" s="622"/>
      <c r="M10" s="622"/>
      <c r="N10" s="622"/>
      <c r="O10" s="622"/>
      <c r="P10" s="622"/>
      <c r="Q10" s="622"/>
      <c r="R10" s="622"/>
      <c r="S10" s="622"/>
      <c r="T10" s="622"/>
      <c r="U10" s="622"/>
      <c r="V10" s="622"/>
      <c r="W10" s="622"/>
    </row>
    <row r="11" spans="1:23">
      <c r="A11" s="622"/>
      <c r="B11" s="622"/>
      <c r="C11" s="622"/>
      <c r="D11" s="622"/>
      <c r="E11" s="622"/>
      <c r="F11" s="622"/>
      <c r="G11" s="622"/>
      <c r="H11" s="622"/>
      <c r="I11" s="622"/>
      <c r="J11" s="622"/>
      <c r="K11" s="622"/>
      <c r="M11" s="622"/>
      <c r="N11" s="622"/>
      <c r="O11" s="622"/>
      <c r="P11" s="622"/>
      <c r="Q11" s="622"/>
      <c r="R11" s="622"/>
      <c r="S11" s="622"/>
      <c r="T11" s="622"/>
      <c r="U11" s="622"/>
      <c r="V11" s="622"/>
      <c r="W11" s="622"/>
    </row>
    <row r="12" spans="1:23" ht="15.75" thickBot="1">
      <c r="A12" s="346"/>
      <c r="B12" s="346"/>
      <c r="C12" s="346"/>
      <c r="D12" s="346"/>
      <c r="E12" s="346"/>
      <c r="F12" s="346"/>
      <c r="G12" s="346"/>
      <c r="H12" s="346"/>
      <c r="I12" s="346"/>
      <c r="J12" s="474"/>
      <c r="K12" s="346"/>
      <c r="M12" s="337"/>
      <c r="N12" s="337"/>
      <c r="O12" s="337"/>
      <c r="P12" s="337"/>
      <c r="Q12" s="337"/>
      <c r="R12" s="337"/>
      <c r="S12" s="337"/>
      <c r="T12" s="337"/>
      <c r="U12" s="337"/>
      <c r="V12" s="337"/>
    </row>
    <row r="13" spans="1:23" ht="19.5" thickBot="1">
      <c r="B13" s="410" t="s">
        <v>226</v>
      </c>
      <c r="E13" s="403" t="s">
        <v>319</v>
      </c>
      <c r="F13" s="615" t="s">
        <v>320</v>
      </c>
      <c r="G13" s="616"/>
      <c r="H13" s="617"/>
      <c r="I13" s="403" t="s">
        <v>272</v>
      </c>
      <c r="J13" s="353" t="s">
        <v>33</v>
      </c>
      <c r="K13" s="353" t="s">
        <v>33</v>
      </c>
      <c r="N13" s="410" t="s">
        <v>227</v>
      </c>
      <c r="Q13" s="403" t="s">
        <v>319</v>
      </c>
      <c r="R13" s="615" t="s">
        <v>320</v>
      </c>
      <c r="S13" s="616"/>
      <c r="T13" s="617"/>
      <c r="U13" s="403" t="s">
        <v>272</v>
      </c>
      <c r="V13" s="353" t="s">
        <v>33</v>
      </c>
      <c r="W13" s="353" t="s">
        <v>33</v>
      </c>
    </row>
    <row r="14" spans="1:23" ht="16.5" thickBot="1">
      <c r="A14" s="347"/>
      <c r="E14" s="404" t="s">
        <v>199</v>
      </c>
      <c r="F14" s="405" t="s">
        <v>321</v>
      </c>
      <c r="G14" s="406" t="s">
        <v>322</v>
      </c>
      <c r="H14" s="406" t="s">
        <v>53</v>
      </c>
      <c r="I14" s="404" t="s">
        <v>270</v>
      </c>
      <c r="J14" s="564" t="s">
        <v>686</v>
      </c>
      <c r="K14" s="564" t="s">
        <v>364</v>
      </c>
      <c r="M14" s="347"/>
      <c r="Q14" s="404" t="s">
        <v>199</v>
      </c>
      <c r="R14" s="405" t="s">
        <v>321</v>
      </c>
      <c r="S14" s="406" t="s">
        <v>322</v>
      </c>
      <c r="T14" s="406" t="s">
        <v>53</v>
      </c>
      <c r="U14" s="404" t="s">
        <v>270</v>
      </c>
      <c r="V14" s="564" t="s">
        <v>686</v>
      </c>
      <c r="W14" s="564" t="s">
        <v>364</v>
      </c>
    </row>
    <row r="15" spans="1:23" ht="15.75">
      <c r="A15" s="347"/>
      <c r="B15" s="319" t="str">
        <f>+'CF Y1-Monthly'!C6</f>
        <v>Meals</v>
      </c>
      <c r="E15" s="395">
        <f>+'CF Y1-Monthly'!Q61</f>
        <v>12</v>
      </c>
      <c r="F15" s="407">
        <f>+I33</f>
        <v>5.8431249999999997</v>
      </c>
      <c r="G15" s="407">
        <f>+I58</f>
        <v>0</v>
      </c>
      <c r="H15" s="371">
        <f>+F15+G15</f>
        <v>5.8431249999999997</v>
      </c>
      <c r="I15" s="371">
        <f>+E15-H15</f>
        <v>6.1568750000000003</v>
      </c>
      <c r="J15" s="285">
        <f>+I15/E15</f>
        <v>0.51307291666666666</v>
      </c>
      <c r="K15" s="24">
        <f>+H15/E15</f>
        <v>0.48692708333333329</v>
      </c>
      <c r="M15" s="347"/>
      <c r="N15" s="319" t="str">
        <f>+'CF Y2-Monthly'!C6</f>
        <v>Meals</v>
      </c>
      <c r="Q15" s="395">
        <f>+'CF Y2-Monthly'!Q61</f>
        <v>12</v>
      </c>
      <c r="R15" s="407">
        <f>+U33</f>
        <v>5.8431249999999997</v>
      </c>
      <c r="S15" s="407">
        <f>+U58</f>
        <v>0</v>
      </c>
      <c r="T15" s="371">
        <f>+R15+S15</f>
        <v>5.8431249999999997</v>
      </c>
      <c r="U15" s="371">
        <f>+Q15-T15</f>
        <v>6.1568750000000003</v>
      </c>
      <c r="V15" s="285">
        <f>+U15/Q15</f>
        <v>0.51307291666666666</v>
      </c>
      <c r="W15" s="24">
        <f>+T15/Q15</f>
        <v>0.48692708333333329</v>
      </c>
    </row>
    <row r="16" spans="1:23" ht="15.75">
      <c r="A16" s="347"/>
      <c r="B16" s="319" t="str">
        <f>+'CF Y1-Monthly'!C7</f>
        <v>Appetizers</v>
      </c>
      <c r="E16" s="395">
        <f>+'CF Y1-Monthly'!Q66</f>
        <v>10</v>
      </c>
      <c r="F16" s="407">
        <f>+I39</f>
        <v>2.8333333333333335</v>
      </c>
      <c r="G16" s="407">
        <f>+I63</f>
        <v>0</v>
      </c>
      <c r="H16" s="371">
        <f t="shared" ref="H16:H18" si="0">+F16+G16</f>
        <v>2.8333333333333335</v>
      </c>
      <c r="I16" s="371">
        <f t="shared" ref="I16:I18" si="1">+E16-H16</f>
        <v>7.1666666666666661</v>
      </c>
      <c r="J16" s="285">
        <f t="shared" ref="J16:J18" si="2">+I16/E16</f>
        <v>0.71666666666666656</v>
      </c>
      <c r="K16" s="24">
        <f t="shared" ref="K16:K18" si="3">+H16/E16</f>
        <v>0.28333333333333333</v>
      </c>
      <c r="M16" s="347"/>
      <c r="N16" s="319" t="str">
        <f>+'CF Y2-Monthly'!C7</f>
        <v>Appetizers</v>
      </c>
      <c r="Q16" s="395">
        <f>+'CF Y2-Monthly'!Q66</f>
        <v>10</v>
      </c>
      <c r="R16" s="407">
        <f>+U39</f>
        <v>2.8333333333333335</v>
      </c>
      <c r="S16" s="407">
        <f>+U63</f>
        <v>0</v>
      </c>
      <c r="T16" s="371">
        <f t="shared" ref="T16:T18" si="4">+R16+S16</f>
        <v>2.8333333333333335</v>
      </c>
      <c r="U16" s="371">
        <f t="shared" ref="U16:U18" si="5">+Q16-T16</f>
        <v>7.1666666666666661</v>
      </c>
      <c r="V16" s="285">
        <f t="shared" ref="V16:V18" si="6">+U16/Q16</f>
        <v>0.71666666666666656</v>
      </c>
      <c r="W16" s="24">
        <f t="shared" ref="W16:W18" si="7">+T16/Q16</f>
        <v>0.28333333333333333</v>
      </c>
    </row>
    <row r="17" spans="1:23" ht="15.75">
      <c r="A17" s="347"/>
      <c r="B17" s="319" t="str">
        <f>+'CF Y1-Monthly'!C8</f>
        <v>Beverages</v>
      </c>
      <c r="E17" s="395">
        <f>+'CF Y1-Monthly'!Q72</f>
        <v>2.5</v>
      </c>
      <c r="F17" s="407">
        <f>+I45</f>
        <v>0.77111111111111119</v>
      </c>
      <c r="G17" s="407">
        <f>+I68</f>
        <v>0</v>
      </c>
      <c r="H17" s="371">
        <f t="shared" si="0"/>
        <v>0.77111111111111119</v>
      </c>
      <c r="I17" s="371">
        <f t="shared" si="1"/>
        <v>1.7288888888888887</v>
      </c>
      <c r="J17" s="285">
        <f t="shared" si="2"/>
        <v>0.69155555555555548</v>
      </c>
      <c r="K17" s="24">
        <f t="shared" si="3"/>
        <v>0.30844444444444447</v>
      </c>
      <c r="M17" s="347"/>
      <c r="N17" s="319" t="str">
        <f>+'CF Y2-Monthly'!C8</f>
        <v>Beverages</v>
      </c>
      <c r="Q17" s="395">
        <f>+'CF Y2-Monthly'!Q72</f>
        <v>2.5</v>
      </c>
      <c r="R17" s="407">
        <f>+U45</f>
        <v>0.77111111111111119</v>
      </c>
      <c r="S17" s="407">
        <f>+U68</f>
        <v>0</v>
      </c>
      <c r="T17" s="371">
        <f t="shared" si="4"/>
        <v>0.77111111111111119</v>
      </c>
      <c r="U17" s="371">
        <f t="shared" si="5"/>
        <v>1.7288888888888887</v>
      </c>
      <c r="V17" s="285">
        <f t="shared" si="6"/>
        <v>0.69155555555555548</v>
      </c>
      <c r="W17" s="24">
        <f t="shared" si="7"/>
        <v>0.30844444444444447</v>
      </c>
    </row>
    <row r="18" spans="1:23" ht="15.75">
      <c r="A18" s="347"/>
      <c r="B18" s="319" t="str">
        <f>+'CF Y1-Monthly'!C9</f>
        <v>Alchohol</v>
      </c>
      <c r="E18" s="395">
        <f>+'CF Y1-Monthly'!Q78</f>
        <v>10</v>
      </c>
      <c r="F18" s="407">
        <f>+I50</f>
        <v>2.0833333333333335</v>
      </c>
      <c r="G18" s="407">
        <f>+I73</f>
        <v>0</v>
      </c>
      <c r="H18" s="371">
        <f t="shared" si="0"/>
        <v>2.0833333333333335</v>
      </c>
      <c r="I18" s="371">
        <f t="shared" si="1"/>
        <v>7.9166666666666661</v>
      </c>
      <c r="J18" s="285">
        <f t="shared" si="2"/>
        <v>0.79166666666666663</v>
      </c>
      <c r="K18" s="24">
        <f t="shared" si="3"/>
        <v>0.20833333333333334</v>
      </c>
      <c r="M18" s="347"/>
      <c r="N18" s="319" t="str">
        <f>+'CF Y2-Monthly'!C9</f>
        <v>Alchohol</v>
      </c>
      <c r="Q18" s="395">
        <f>+'CF Y2-Monthly'!Q78</f>
        <v>10</v>
      </c>
      <c r="R18" s="407">
        <f>+U50</f>
        <v>2.0833333333333335</v>
      </c>
      <c r="S18" s="407">
        <f>+U73</f>
        <v>0</v>
      </c>
      <c r="T18" s="371">
        <f t="shared" si="4"/>
        <v>2.0833333333333335</v>
      </c>
      <c r="U18" s="371">
        <f t="shared" si="5"/>
        <v>7.9166666666666661</v>
      </c>
      <c r="V18" s="285">
        <f t="shared" si="6"/>
        <v>0.79166666666666663</v>
      </c>
      <c r="W18" s="24">
        <f t="shared" si="7"/>
        <v>0.20833333333333334</v>
      </c>
    </row>
    <row r="19" spans="1:23" ht="15.75">
      <c r="A19" s="348"/>
      <c r="D19" s="282" t="s">
        <v>67</v>
      </c>
      <c r="E19" s="349">
        <f>AVERAGE(E15:E18)</f>
        <v>8.625</v>
      </c>
      <c r="F19" s="349">
        <f t="shared" ref="F19:I19" si="8">AVERAGE(F15:F18)</f>
        <v>2.8827256944444444</v>
      </c>
      <c r="G19" s="349">
        <f t="shared" si="8"/>
        <v>0</v>
      </c>
      <c r="H19" s="349">
        <f t="shared" si="8"/>
        <v>2.8827256944444444</v>
      </c>
      <c r="I19" s="349">
        <f t="shared" si="8"/>
        <v>5.7422743055555561</v>
      </c>
      <c r="M19" s="348"/>
      <c r="P19" s="282" t="s">
        <v>67</v>
      </c>
      <c r="Q19" s="349">
        <f>AVERAGE(Q15:Q18)</f>
        <v>8.625</v>
      </c>
      <c r="R19" s="349">
        <f t="shared" ref="R19" si="9">AVERAGE(R15:R18)</f>
        <v>2.8827256944444444</v>
      </c>
      <c r="S19" s="349">
        <f t="shared" ref="S19" si="10">AVERAGE(S15:S18)</f>
        <v>0</v>
      </c>
      <c r="T19" s="349">
        <f t="shared" ref="T19:U19" si="11">AVERAGE(T15:T18)</f>
        <v>2.8827256944444444</v>
      </c>
      <c r="U19" s="349">
        <f t="shared" si="11"/>
        <v>5.7422743055555561</v>
      </c>
      <c r="V19" s="343"/>
    </row>
    <row r="20" spans="1:23" ht="15.75">
      <c r="A20" s="347" t="s">
        <v>244</v>
      </c>
      <c r="M20" s="347" t="s">
        <v>244</v>
      </c>
      <c r="V20" s="343"/>
    </row>
    <row r="21" spans="1:23" ht="6.75" customHeight="1" thickBot="1">
      <c r="V21" s="343"/>
    </row>
    <row r="22" spans="1:23" ht="15.75" thickBot="1">
      <c r="A22" s="282"/>
      <c r="B22" s="350"/>
      <c r="C22" s="351"/>
      <c r="D22" s="352"/>
      <c r="E22" s="353" t="s">
        <v>245</v>
      </c>
      <c r="F22" s="618" t="s">
        <v>246</v>
      </c>
      <c r="G22" s="619"/>
      <c r="H22" s="353"/>
      <c r="I22" s="353" t="s">
        <v>247</v>
      </c>
      <c r="K22" s="283" t="s">
        <v>33</v>
      </c>
      <c r="M22" s="282"/>
      <c r="N22" s="350"/>
      <c r="O22" s="351"/>
      <c r="P22" s="352"/>
      <c r="Q22" s="353" t="s">
        <v>245</v>
      </c>
      <c r="R22" s="618" t="s">
        <v>246</v>
      </c>
      <c r="S22" s="619"/>
      <c r="T22" s="353"/>
      <c r="U22" s="353" t="s">
        <v>247</v>
      </c>
      <c r="V22" s="343"/>
      <c r="W22" s="283" t="s">
        <v>33</v>
      </c>
    </row>
    <row r="23" spans="1:23" ht="15.75" thickBot="1">
      <c r="A23" s="282"/>
      <c r="B23" s="620" t="s">
        <v>248</v>
      </c>
      <c r="C23" s="621"/>
      <c r="D23" s="354" t="s">
        <v>249</v>
      </c>
      <c r="E23" s="355" t="s">
        <v>200</v>
      </c>
      <c r="F23" s="354" t="s">
        <v>250</v>
      </c>
      <c r="G23" s="356" t="s">
        <v>251</v>
      </c>
      <c r="H23" s="355" t="s">
        <v>252</v>
      </c>
      <c r="I23" s="355" t="s">
        <v>199</v>
      </c>
      <c r="J23" s="357" t="s">
        <v>253</v>
      </c>
      <c r="K23" s="104" t="s">
        <v>60</v>
      </c>
      <c r="M23" s="282"/>
      <c r="N23" s="620" t="s">
        <v>248</v>
      </c>
      <c r="O23" s="621"/>
      <c r="P23" s="354" t="s">
        <v>249</v>
      </c>
      <c r="Q23" s="355" t="s">
        <v>200</v>
      </c>
      <c r="R23" s="354" t="s">
        <v>250</v>
      </c>
      <c r="S23" s="356" t="s">
        <v>251</v>
      </c>
      <c r="T23" s="355" t="s">
        <v>252</v>
      </c>
      <c r="U23" s="355" t="s">
        <v>199</v>
      </c>
      <c r="V23" s="357" t="s">
        <v>253</v>
      </c>
      <c r="W23" s="104" t="s">
        <v>60</v>
      </c>
    </row>
    <row r="24" spans="1:23" ht="7.5" customHeight="1">
      <c r="A24" s="282"/>
      <c r="B24" s="104"/>
      <c r="C24" s="104"/>
      <c r="D24" s="104"/>
      <c r="E24" s="358"/>
      <c r="F24" s="104"/>
      <c r="G24" s="104"/>
      <c r="H24" s="104"/>
      <c r="I24" s="104"/>
      <c r="M24" s="282"/>
      <c r="N24" s="104"/>
      <c r="O24" s="104"/>
      <c r="P24" s="104"/>
      <c r="Q24" s="358"/>
      <c r="R24" s="104"/>
      <c r="S24" s="104"/>
      <c r="T24" s="104"/>
      <c r="U24" s="104"/>
      <c r="V24" s="343"/>
    </row>
    <row r="25" spans="1:23">
      <c r="A25" s="282"/>
      <c r="B25" s="282" t="s">
        <v>254</v>
      </c>
      <c r="C25" s="104"/>
      <c r="D25" s="104"/>
      <c r="E25" s="358"/>
      <c r="F25" s="104"/>
      <c r="G25" s="104"/>
      <c r="H25" s="104"/>
      <c r="I25" s="104"/>
      <c r="J25" s="359">
        <v>-1</v>
      </c>
      <c r="M25" s="282"/>
      <c r="N25" s="282" t="s">
        <v>254</v>
      </c>
      <c r="O25" s="104"/>
      <c r="P25" s="104"/>
      <c r="Q25" s="358"/>
      <c r="R25" s="104"/>
      <c r="S25" s="104"/>
      <c r="T25" s="104"/>
      <c r="U25" s="104"/>
      <c r="V25" s="359">
        <v>-1</v>
      </c>
    </row>
    <row r="26" spans="1:23">
      <c r="A26" s="282"/>
      <c r="B26" s="394" t="str">
        <f>+'CF Y1-Monthly'!C6</f>
        <v>Meals</v>
      </c>
      <c r="C26" s="104"/>
      <c r="D26" s="104"/>
      <c r="E26" s="358"/>
      <c r="F26" s="104"/>
      <c r="G26" s="104"/>
      <c r="H26" s="104"/>
      <c r="I26" s="104"/>
      <c r="M26" s="282"/>
      <c r="N26" s="394" t="str">
        <f>+'CF Y2-Monthly'!C6</f>
        <v>Meals</v>
      </c>
      <c r="O26" s="104"/>
      <c r="P26" s="104"/>
      <c r="Q26" s="358"/>
      <c r="R26" s="104"/>
      <c r="S26" s="104"/>
      <c r="T26" s="104"/>
      <c r="U26" s="104"/>
      <c r="V26" s="359"/>
    </row>
    <row r="27" spans="1:23">
      <c r="B27" t="s">
        <v>662</v>
      </c>
      <c r="D27" s="560">
        <v>4</v>
      </c>
      <c r="E27" s="16">
        <v>8</v>
      </c>
      <c r="F27" s="16">
        <v>8</v>
      </c>
      <c r="G27" s="16" t="s">
        <v>668</v>
      </c>
      <c r="H27" s="320">
        <v>1</v>
      </c>
      <c r="I27" s="361">
        <f>+D27/E27</f>
        <v>0.5</v>
      </c>
      <c r="N27" t="s">
        <v>662</v>
      </c>
      <c r="P27" s="560">
        <v>4</v>
      </c>
      <c r="Q27" s="16">
        <v>8</v>
      </c>
      <c r="R27" s="16">
        <v>8</v>
      </c>
      <c r="S27" s="16" t="s">
        <v>668</v>
      </c>
      <c r="T27" s="320">
        <v>1</v>
      </c>
      <c r="U27" s="361">
        <f>+P27/Q27</f>
        <v>0.5</v>
      </c>
      <c r="V27" s="343"/>
    </row>
    <row r="28" spans="1:23">
      <c r="B28" t="s">
        <v>663</v>
      </c>
      <c r="D28" s="560">
        <v>5</v>
      </c>
      <c r="E28" s="16">
        <v>50</v>
      </c>
      <c r="F28" s="16">
        <v>2</v>
      </c>
      <c r="G28" s="16" t="s">
        <v>669</v>
      </c>
      <c r="H28" s="320">
        <v>1</v>
      </c>
      <c r="I28" s="361">
        <f t="shared" ref="I28:I32" si="12">+D28/E28</f>
        <v>0.1</v>
      </c>
      <c r="N28" t="s">
        <v>663</v>
      </c>
      <c r="P28" s="560">
        <v>5</v>
      </c>
      <c r="Q28" s="16">
        <v>50</v>
      </c>
      <c r="R28" s="16">
        <v>2</v>
      </c>
      <c r="S28" s="16" t="s">
        <v>669</v>
      </c>
      <c r="T28" s="320">
        <v>1</v>
      </c>
      <c r="U28" s="361">
        <f t="shared" ref="U28:U32" si="13">+P28/Q28</f>
        <v>0.1</v>
      </c>
      <c r="V28" s="343"/>
    </row>
    <row r="29" spans="1:23">
      <c r="B29" t="s">
        <v>664</v>
      </c>
      <c r="D29" s="560">
        <v>0.5</v>
      </c>
      <c r="E29" s="16">
        <v>32</v>
      </c>
      <c r="F29" s="16">
        <v>4</v>
      </c>
      <c r="G29" s="16" t="s">
        <v>668</v>
      </c>
      <c r="H29" s="320">
        <v>0.5</v>
      </c>
      <c r="I29" s="361">
        <f t="shared" si="12"/>
        <v>1.5625E-2</v>
      </c>
      <c r="N29" t="s">
        <v>664</v>
      </c>
      <c r="P29" s="560">
        <v>0.5</v>
      </c>
      <c r="Q29" s="16">
        <v>32</v>
      </c>
      <c r="R29" s="16">
        <v>4</v>
      </c>
      <c r="S29" s="16" t="s">
        <v>668</v>
      </c>
      <c r="T29" s="320">
        <v>0.5</v>
      </c>
      <c r="U29" s="361">
        <f t="shared" si="13"/>
        <v>1.5625E-2</v>
      </c>
      <c r="V29" s="343"/>
    </row>
    <row r="30" spans="1:23">
      <c r="B30" t="s">
        <v>665</v>
      </c>
      <c r="D30" s="560">
        <v>2</v>
      </c>
      <c r="E30" s="16">
        <v>50</v>
      </c>
      <c r="F30" s="16">
        <v>100</v>
      </c>
      <c r="G30" s="16" t="s">
        <v>670</v>
      </c>
      <c r="H30" s="362">
        <v>1</v>
      </c>
      <c r="I30" s="361">
        <f t="shared" si="12"/>
        <v>0.04</v>
      </c>
      <c r="N30" t="s">
        <v>665</v>
      </c>
      <c r="P30" s="560">
        <v>2</v>
      </c>
      <c r="Q30" s="16">
        <v>50</v>
      </c>
      <c r="R30" s="16">
        <v>100</v>
      </c>
      <c r="S30" s="16" t="s">
        <v>670</v>
      </c>
      <c r="T30" s="362">
        <v>1</v>
      </c>
      <c r="U30" s="361">
        <f t="shared" si="13"/>
        <v>0.04</v>
      </c>
      <c r="V30" s="343"/>
    </row>
    <row r="31" spans="1:23">
      <c r="B31" t="s">
        <v>666</v>
      </c>
      <c r="D31" s="560">
        <v>20</v>
      </c>
      <c r="E31" s="16">
        <v>4</v>
      </c>
      <c r="F31" s="16">
        <v>32</v>
      </c>
      <c r="G31" s="16" t="s">
        <v>671</v>
      </c>
      <c r="H31" s="320">
        <v>1</v>
      </c>
      <c r="I31" s="361">
        <f t="shared" si="12"/>
        <v>5</v>
      </c>
      <c r="N31" t="s">
        <v>666</v>
      </c>
      <c r="P31" s="560">
        <v>20</v>
      </c>
      <c r="Q31" s="16">
        <v>4</v>
      </c>
      <c r="R31" s="16">
        <v>32</v>
      </c>
      <c r="S31" s="16" t="s">
        <v>671</v>
      </c>
      <c r="T31" s="320">
        <v>1</v>
      </c>
      <c r="U31" s="361">
        <f t="shared" si="13"/>
        <v>5</v>
      </c>
      <c r="V31" s="343"/>
    </row>
    <row r="32" spans="1:23">
      <c r="B32" t="s">
        <v>667</v>
      </c>
      <c r="D32" s="560">
        <v>3</v>
      </c>
      <c r="E32" s="16">
        <v>16</v>
      </c>
      <c r="F32" s="16">
        <v>16</v>
      </c>
      <c r="G32" s="16" t="s">
        <v>672</v>
      </c>
      <c r="H32" s="320">
        <v>1</v>
      </c>
      <c r="I32" s="361">
        <f t="shared" si="12"/>
        <v>0.1875</v>
      </c>
      <c r="N32" t="s">
        <v>667</v>
      </c>
      <c r="P32" s="560">
        <v>3</v>
      </c>
      <c r="Q32" s="16">
        <v>16</v>
      </c>
      <c r="R32" s="16">
        <v>16</v>
      </c>
      <c r="S32" s="16" t="s">
        <v>672</v>
      </c>
      <c r="T32" s="320">
        <v>1</v>
      </c>
      <c r="U32" s="361">
        <f t="shared" si="13"/>
        <v>0.1875</v>
      </c>
    </row>
    <row r="33" spans="2:23">
      <c r="D33" s="360"/>
      <c r="E33" s="318"/>
      <c r="F33" s="318"/>
      <c r="G33" s="304"/>
      <c r="H33" s="320"/>
      <c r="I33" s="363">
        <f>SUM(I27:I32)</f>
        <v>5.8431249999999997</v>
      </c>
      <c r="K33" s="401">
        <f>+I33/E15</f>
        <v>0.48692708333333329</v>
      </c>
      <c r="P33" s="360"/>
      <c r="Q33" s="318"/>
      <c r="R33" s="318"/>
      <c r="S33" s="304"/>
      <c r="T33" s="320"/>
      <c r="U33" s="363">
        <f>SUM(U27:U32)</f>
        <v>5.8431249999999997</v>
      </c>
      <c r="V33" s="343"/>
      <c r="W33" s="401">
        <f>+U33/Q15</f>
        <v>0.48692708333333329</v>
      </c>
    </row>
    <row r="34" spans="2:23">
      <c r="B34" s="394" t="str">
        <f>+'CF Y1-Monthly'!C7</f>
        <v>Appetizers</v>
      </c>
      <c r="D34" s="360"/>
      <c r="E34" s="318"/>
      <c r="F34" s="318"/>
      <c r="G34" s="304"/>
      <c r="H34" s="320"/>
      <c r="I34" s="361"/>
      <c r="N34" s="394" t="str">
        <f>+'CF Y2-Monthly'!C7</f>
        <v>Appetizers</v>
      </c>
      <c r="P34" s="360"/>
      <c r="Q34" s="318"/>
      <c r="R34" s="318"/>
      <c r="S34" s="304"/>
      <c r="T34" s="320"/>
      <c r="U34" s="361"/>
      <c r="V34" s="343"/>
    </row>
    <row r="35" spans="2:23">
      <c r="B35" s="14" t="s">
        <v>673</v>
      </c>
      <c r="C35" s="14"/>
      <c r="D35" s="560">
        <v>50</v>
      </c>
      <c r="E35" s="16">
        <f>+F35/2</f>
        <v>15</v>
      </c>
      <c r="F35" s="16">
        <v>30</v>
      </c>
      <c r="G35" s="16" t="s">
        <v>674</v>
      </c>
      <c r="H35" s="320">
        <v>1</v>
      </c>
      <c r="I35" s="361">
        <f t="shared" ref="I35:I38" si="14">+D35/E35</f>
        <v>3.3333333333333335</v>
      </c>
      <c r="N35" s="14" t="s">
        <v>673</v>
      </c>
      <c r="O35" s="14"/>
      <c r="P35" s="560">
        <v>50</v>
      </c>
      <c r="Q35" s="16">
        <f>+R35/2</f>
        <v>15</v>
      </c>
      <c r="R35" s="16">
        <v>30</v>
      </c>
      <c r="S35" s="16" t="s">
        <v>674</v>
      </c>
      <c r="T35" s="320">
        <v>1</v>
      </c>
      <c r="U35" s="361">
        <f t="shared" ref="U35:U38" si="15">+P35/Q35</f>
        <v>3.3333333333333335</v>
      </c>
      <c r="V35" s="343"/>
    </row>
    <row r="36" spans="2:23">
      <c r="B36" s="14" t="s">
        <v>675</v>
      </c>
      <c r="C36" s="14"/>
      <c r="D36" s="560">
        <v>2</v>
      </c>
      <c r="E36" s="16">
        <v>1</v>
      </c>
      <c r="F36" s="16">
        <v>16</v>
      </c>
      <c r="G36" s="16" t="s">
        <v>671</v>
      </c>
      <c r="H36" s="320">
        <v>1</v>
      </c>
      <c r="I36" s="361">
        <f t="shared" si="14"/>
        <v>2</v>
      </c>
      <c r="N36" s="14" t="s">
        <v>675</v>
      </c>
      <c r="O36" s="14"/>
      <c r="P36" s="560">
        <v>2</v>
      </c>
      <c r="Q36" s="16">
        <v>1</v>
      </c>
      <c r="R36" s="16">
        <v>16</v>
      </c>
      <c r="S36" s="16" t="s">
        <v>671</v>
      </c>
      <c r="T36" s="320">
        <v>1</v>
      </c>
      <c r="U36" s="361">
        <f t="shared" si="15"/>
        <v>2</v>
      </c>
      <c r="V36" s="343"/>
    </row>
    <row r="37" spans="2:23">
      <c r="B37" s="14" t="s">
        <v>666</v>
      </c>
      <c r="C37" s="14"/>
      <c r="D37" s="560">
        <v>10</v>
      </c>
      <c r="E37" s="16">
        <v>2</v>
      </c>
      <c r="F37" s="16">
        <v>16</v>
      </c>
      <c r="G37" s="16" t="s">
        <v>671</v>
      </c>
      <c r="H37" s="320">
        <v>1</v>
      </c>
      <c r="I37" s="361">
        <f t="shared" ref="I37" si="16">+D37/E37</f>
        <v>5</v>
      </c>
      <c r="N37" s="14" t="s">
        <v>666</v>
      </c>
      <c r="O37" s="14"/>
      <c r="P37" s="560">
        <v>10</v>
      </c>
      <c r="Q37" s="16">
        <v>2</v>
      </c>
      <c r="R37" s="16">
        <v>16</v>
      </c>
      <c r="S37" s="16" t="s">
        <v>671</v>
      </c>
      <c r="T37" s="320">
        <v>1</v>
      </c>
      <c r="U37" s="361">
        <f t="shared" si="15"/>
        <v>5</v>
      </c>
      <c r="V37" s="343"/>
    </row>
    <row r="38" spans="2:23">
      <c r="B38" s="14" t="s">
        <v>676</v>
      </c>
      <c r="C38" s="14"/>
      <c r="D38" s="560">
        <v>8</v>
      </c>
      <c r="E38" s="16">
        <f>+F38/4</f>
        <v>8</v>
      </c>
      <c r="F38" s="16">
        <v>32</v>
      </c>
      <c r="G38" s="16" t="s">
        <v>671</v>
      </c>
      <c r="H38" s="320">
        <v>1</v>
      </c>
      <c r="I38" s="361">
        <f t="shared" si="14"/>
        <v>1</v>
      </c>
      <c r="N38" s="14" t="s">
        <v>676</v>
      </c>
      <c r="O38" s="14"/>
      <c r="P38" s="560">
        <v>8</v>
      </c>
      <c r="Q38" s="16">
        <f>+R38/4</f>
        <v>8</v>
      </c>
      <c r="R38" s="16">
        <v>32</v>
      </c>
      <c r="S38" s="16" t="s">
        <v>671</v>
      </c>
      <c r="T38" s="320">
        <v>1</v>
      </c>
      <c r="U38" s="361">
        <f t="shared" si="15"/>
        <v>1</v>
      </c>
      <c r="V38" s="343"/>
    </row>
    <row r="39" spans="2:23">
      <c r="B39" s="14"/>
      <c r="D39" s="360"/>
      <c r="E39" s="561"/>
      <c r="F39" s="561"/>
      <c r="G39" s="304"/>
      <c r="H39" s="563" t="s">
        <v>685</v>
      </c>
      <c r="I39" s="562">
        <f>AVERAGE(I35:I38)</f>
        <v>2.8333333333333335</v>
      </c>
      <c r="K39" s="285">
        <f>+I39/E16</f>
        <v>0.28333333333333333</v>
      </c>
      <c r="P39" s="360"/>
      <c r="Q39" s="318"/>
      <c r="R39" s="318"/>
      <c r="S39" s="304"/>
      <c r="T39" s="563" t="s">
        <v>685</v>
      </c>
      <c r="U39" s="562">
        <f>AVERAGE(U35:U38)</f>
        <v>2.8333333333333335</v>
      </c>
      <c r="V39" s="343"/>
      <c r="W39" s="285">
        <f>+U39/Q16</f>
        <v>0.28333333333333333</v>
      </c>
    </row>
    <row r="40" spans="2:23">
      <c r="D40" s="360"/>
      <c r="E40" s="318"/>
      <c r="F40" s="318"/>
      <c r="G40" s="304"/>
    </row>
    <row r="41" spans="2:23">
      <c r="B41" s="394" t="str">
        <f>+'CF Y1-Monthly'!C8</f>
        <v>Beverages</v>
      </c>
      <c r="C41" s="104"/>
      <c r="D41" s="104"/>
      <c r="E41" s="358"/>
      <c r="F41" s="104"/>
      <c r="G41" s="104"/>
      <c r="H41" s="104"/>
      <c r="I41" s="104"/>
      <c r="N41" s="394" t="str">
        <f>+'CF Y2-Monthly'!C8</f>
        <v>Beverages</v>
      </c>
      <c r="O41" s="104"/>
      <c r="P41" s="104"/>
      <c r="Q41" s="358"/>
      <c r="R41" s="104"/>
      <c r="S41" s="104"/>
      <c r="T41" s="104"/>
      <c r="U41" s="104"/>
      <c r="V41" s="343"/>
    </row>
    <row r="42" spans="2:23">
      <c r="B42" t="s">
        <v>677</v>
      </c>
      <c r="D42" s="560">
        <v>12</v>
      </c>
      <c r="E42" s="16">
        <f>+F42/1</f>
        <v>12</v>
      </c>
      <c r="F42" s="16">
        <v>12</v>
      </c>
      <c r="G42" s="16" t="s">
        <v>678</v>
      </c>
      <c r="H42" s="320">
        <v>1</v>
      </c>
      <c r="I42" s="361">
        <f t="shared" ref="I42:I44" si="17">+D42/E42</f>
        <v>1</v>
      </c>
      <c r="N42" t="s">
        <v>677</v>
      </c>
      <c r="P42" s="560">
        <v>12</v>
      </c>
      <c r="Q42" s="16">
        <f>+R42/1</f>
        <v>12</v>
      </c>
      <c r="R42" s="16">
        <v>12</v>
      </c>
      <c r="S42" s="16" t="s">
        <v>678</v>
      </c>
      <c r="T42" s="320">
        <v>1</v>
      </c>
      <c r="U42" s="361">
        <f t="shared" ref="U42:U44" si="18">+P42/Q42</f>
        <v>1</v>
      </c>
      <c r="V42" s="343"/>
    </row>
    <row r="43" spans="2:23">
      <c r="B43" t="s">
        <v>679</v>
      </c>
      <c r="D43" s="560">
        <v>10</v>
      </c>
      <c r="E43" s="16">
        <v>12</v>
      </c>
      <c r="F43" s="16">
        <v>12</v>
      </c>
      <c r="G43" s="16" t="s">
        <v>678</v>
      </c>
      <c r="H43" s="320">
        <v>1</v>
      </c>
      <c r="I43" s="361">
        <f t="shared" si="17"/>
        <v>0.83333333333333337</v>
      </c>
      <c r="N43" t="s">
        <v>679</v>
      </c>
      <c r="P43" s="560">
        <v>10</v>
      </c>
      <c r="Q43" s="16">
        <v>12</v>
      </c>
      <c r="R43" s="16">
        <v>12</v>
      </c>
      <c r="S43" s="16" t="s">
        <v>678</v>
      </c>
      <c r="T43" s="320">
        <v>1</v>
      </c>
      <c r="U43" s="361">
        <f t="shared" si="18"/>
        <v>0.83333333333333337</v>
      </c>
      <c r="V43" s="343"/>
    </row>
    <row r="44" spans="2:23">
      <c r="B44" t="s">
        <v>680</v>
      </c>
      <c r="D44" s="560">
        <v>6</v>
      </c>
      <c r="E44" s="16">
        <f>+F44/8</f>
        <v>12.5</v>
      </c>
      <c r="F44" s="16">
        <v>100</v>
      </c>
      <c r="G44" s="16" t="s">
        <v>671</v>
      </c>
      <c r="H44" s="320">
        <v>1</v>
      </c>
      <c r="I44" s="361">
        <f t="shared" si="17"/>
        <v>0.48</v>
      </c>
      <c r="N44" t="s">
        <v>680</v>
      </c>
      <c r="P44" s="560">
        <v>6</v>
      </c>
      <c r="Q44" s="16">
        <f>+R44/8</f>
        <v>12.5</v>
      </c>
      <c r="R44" s="16">
        <v>100</v>
      </c>
      <c r="S44" s="16" t="s">
        <v>671</v>
      </c>
      <c r="T44" s="320">
        <v>1</v>
      </c>
      <c r="U44" s="361">
        <f t="shared" si="18"/>
        <v>0.48</v>
      </c>
      <c r="V44" s="343"/>
    </row>
    <row r="45" spans="2:23">
      <c r="D45" s="360"/>
      <c r="E45" s="318"/>
      <c r="F45" s="318"/>
      <c r="G45" s="304"/>
      <c r="H45" s="563" t="s">
        <v>685</v>
      </c>
      <c r="I45" s="562">
        <f>AVERAGE(I42:I44)</f>
        <v>0.77111111111111119</v>
      </c>
      <c r="K45" s="285">
        <f>+I45/E17</f>
        <v>0.30844444444444447</v>
      </c>
      <c r="P45" s="360"/>
      <c r="Q45" s="318"/>
      <c r="R45" s="318"/>
      <c r="S45" s="304"/>
      <c r="T45" s="563" t="s">
        <v>685</v>
      </c>
      <c r="U45" s="562">
        <f>AVERAGE(U42:U44)</f>
        <v>0.77111111111111119</v>
      </c>
      <c r="V45" s="343"/>
      <c r="W45" s="285">
        <f>+U45/Q17</f>
        <v>0.30844444444444447</v>
      </c>
    </row>
    <row r="46" spans="2:23">
      <c r="D46" s="360"/>
      <c r="E46" s="318"/>
      <c r="F46" s="318"/>
      <c r="G46" s="304"/>
      <c r="H46" s="320"/>
      <c r="I46" s="361"/>
      <c r="P46" s="360"/>
      <c r="Q46" s="318"/>
      <c r="R46" s="318"/>
      <c r="S46" s="304"/>
      <c r="T46" s="320"/>
      <c r="U46" s="361"/>
      <c r="V46" s="343"/>
    </row>
    <row r="47" spans="2:23">
      <c r="B47" s="394" t="str">
        <f>+'CF Y1-Monthly'!C9</f>
        <v>Alchohol</v>
      </c>
      <c r="C47" s="104"/>
      <c r="D47" s="104"/>
      <c r="E47" s="358"/>
      <c r="F47" s="104"/>
      <c r="G47" s="104"/>
      <c r="H47" s="104"/>
      <c r="I47" s="104"/>
      <c r="N47" s="394" t="str">
        <f>+'CF Y2-Monthly'!C9</f>
        <v>Alchohol</v>
      </c>
      <c r="O47" s="104"/>
      <c r="P47" s="104"/>
      <c r="Q47" s="358"/>
      <c r="R47" s="104"/>
      <c r="S47" s="104"/>
      <c r="T47" s="104"/>
      <c r="U47" s="104"/>
      <c r="V47" s="343"/>
    </row>
    <row r="48" spans="2:23">
      <c r="B48" s="14" t="s">
        <v>681</v>
      </c>
      <c r="C48" s="15"/>
      <c r="D48" s="560">
        <v>40</v>
      </c>
      <c r="E48" s="16">
        <f>+F48/1</f>
        <v>24</v>
      </c>
      <c r="F48" s="16">
        <v>24</v>
      </c>
      <c r="G48" s="16" t="s">
        <v>682</v>
      </c>
      <c r="H48" s="320">
        <v>1</v>
      </c>
      <c r="I48" s="361">
        <f t="shared" ref="I48:I49" si="19">+D48/E48</f>
        <v>1.6666666666666667</v>
      </c>
      <c r="N48" s="14" t="s">
        <v>681</v>
      </c>
      <c r="O48" s="15"/>
      <c r="P48" s="560">
        <v>40</v>
      </c>
      <c r="Q48" s="16">
        <f>+R48/1</f>
        <v>24</v>
      </c>
      <c r="R48" s="16">
        <v>24</v>
      </c>
      <c r="S48" s="16" t="s">
        <v>682</v>
      </c>
      <c r="T48" s="320">
        <v>1</v>
      </c>
      <c r="U48" s="361">
        <f t="shared" ref="U48:U49" si="20">+P48/Q48</f>
        <v>1.6666666666666667</v>
      </c>
      <c r="V48" s="359"/>
    </row>
    <row r="49" spans="2:23">
      <c r="B49" s="14" t="s">
        <v>683</v>
      </c>
      <c r="C49" s="14"/>
      <c r="D49" s="560">
        <v>10</v>
      </c>
      <c r="E49" s="16">
        <f>+F49/8</f>
        <v>4</v>
      </c>
      <c r="F49" s="16">
        <v>32</v>
      </c>
      <c r="G49" s="16" t="s">
        <v>684</v>
      </c>
      <c r="H49" s="320">
        <v>1</v>
      </c>
      <c r="I49" s="361">
        <f t="shared" si="19"/>
        <v>2.5</v>
      </c>
      <c r="N49" s="14" t="s">
        <v>683</v>
      </c>
      <c r="O49" s="14"/>
      <c r="P49" s="560">
        <v>10</v>
      </c>
      <c r="Q49" s="16">
        <f>+R49/8</f>
        <v>4</v>
      </c>
      <c r="R49" s="16">
        <v>32</v>
      </c>
      <c r="S49" s="16" t="s">
        <v>684</v>
      </c>
      <c r="T49" s="320">
        <v>1</v>
      </c>
      <c r="U49" s="361">
        <f t="shared" si="20"/>
        <v>2.5</v>
      </c>
      <c r="V49" s="359"/>
    </row>
    <row r="50" spans="2:23">
      <c r="D50" s="360"/>
      <c r="E50" s="561"/>
      <c r="F50" s="561"/>
      <c r="G50" s="304"/>
      <c r="H50" s="563" t="s">
        <v>685</v>
      </c>
      <c r="I50" s="562">
        <f>AVERAGE(I47:I49)</f>
        <v>2.0833333333333335</v>
      </c>
      <c r="K50" s="285">
        <f>+I50/E18</f>
        <v>0.20833333333333334</v>
      </c>
      <c r="P50" s="360"/>
      <c r="Q50" s="318"/>
      <c r="R50" s="318"/>
      <c r="S50" s="304"/>
      <c r="T50" s="563" t="s">
        <v>685</v>
      </c>
      <c r="U50" s="562">
        <f>AVERAGE(U47:U49)</f>
        <v>2.0833333333333335</v>
      </c>
      <c r="V50" s="359"/>
      <c r="W50" s="285">
        <f>+U50/Q18</f>
        <v>0.20833333333333334</v>
      </c>
    </row>
    <row r="51" spans="2:23">
      <c r="D51" s="360"/>
      <c r="E51" s="561"/>
      <c r="F51" s="561"/>
      <c r="G51" s="304"/>
      <c r="H51" s="362"/>
      <c r="I51" s="361"/>
      <c r="P51" s="360"/>
      <c r="Q51" s="318"/>
      <c r="R51" s="318"/>
      <c r="S51" s="304"/>
      <c r="T51" s="362"/>
      <c r="U51" s="361"/>
      <c r="V51" s="343"/>
    </row>
    <row r="52" spans="2:23">
      <c r="K52" s="320"/>
      <c r="L52" s="365"/>
      <c r="V52" s="343"/>
      <c r="W52" s="320"/>
    </row>
    <row r="53" spans="2:23">
      <c r="B53" s="282" t="s">
        <v>256</v>
      </c>
      <c r="E53" s="365"/>
      <c r="G53" s="396" t="s">
        <v>318</v>
      </c>
      <c r="J53" s="359">
        <v>-2</v>
      </c>
      <c r="L53" s="365"/>
      <c r="N53" s="282" t="s">
        <v>256</v>
      </c>
      <c r="Q53" s="365"/>
      <c r="S53" s="396" t="s">
        <v>318</v>
      </c>
      <c r="V53" s="359">
        <v>-2</v>
      </c>
    </row>
    <row r="54" spans="2:23">
      <c r="B54" s="394" t="str">
        <f>+'CF Y1-Monthly'!C6</f>
        <v>Meals</v>
      </c>
      <c r="E54" s="365"/>
      <c r="G54" s="319">
        <f>+'CF Y1-Monthly'!P62</f>
        <v>7300</v>
      </c>
      <c r="L54" s="365"/>
      <c r="N54" s="394" t="str">
        <f>+'CF Y2-Monthly'!C6</f>
        <v>Meals</v>
      </c>
      <c r="Q54" s="365"/>
      <c r="S54" s="319">
        <f>+'CF Y2-Monthly'!P62</f>
        <v>10950</v>
      </c>
      <c r="V54" s="359"/>
    </row>
    <row r="55" spans="2:23">
      <c r="B55" t="s">
        <v>317</v>
      </c>
      <c r="E55" t="s">
        <v>178</v>
      </c>
      <c r="F55" s="319">
        <f>+'Payroll YR 1'!R110</f>
        <v>57274.999999999993</v>
      </c>
      <c r="H55" s="320">
        <v>0</v>
      </c>
      <c r="I55" s="400">
        <f>+(F55*H55)/$G$54</f>
        <v>0</v>
      </c>
      <c r="J55" s="359">
        <v>-3</v>
      </c>
      <c r="L55" s="255"/>
      <c r="N55" t="s">
        <v>317</v>
      </c>
      <c r="Q55" t="s">
        <v>178</v>
      </c>
      <c r="R55" s="319">
        <f>+'Payroll YR 2'!R110</f>
        <v>57275.001145500013</v>
      </c>
      <c r="T55" s="320">
        <v>0</v>
      </c>
      <c r="U55" s="399">
        <f>+(R55*T55)/$G$54</f>
        <v>0</v>
      </c>
      <c r="V55" s="359">
        <v>-3</v>
      </c>
    </row>
    <row r="56" spans="2:23">
      <c r="E56" t="s">
        <v>316</v>
      </c>
      <c r="F56" s="319">
        <f>+'Payroll YR 1'!R111</f>
        <v>74457.500572749996</v>
      </c>
      <c r="H56" s="320">
        <v>0</v>
      </c>
      <c r="I56" s="400">
        <f>+(F56*H56)/$G$54</f>
        <v>0</v>
      </c>
      <c r="J56" s="359">
        <v>-3</v>
      </c>
      <c r="L56" s="255"/>
      <c r="Q56" t="s">
        <v>316</v>
      </c>
      <c r="R56" s="319">
        <f>+'Payroll YR 2'!R111</f>
        <v>74457.5057275</v>
      </c>
      <c r="T56" s="320">
        <v>0</v>
      </c>
      <c r="U56" s="400">
        <f>+(R56*T56)/$G$54</f>
        <v>0</v>
      </c>
      <c r="V56" s="359">
        <v>-3</v>
      </c>
    </row>
    <row r="57" spans="2:23">
      <c r="E57" t="s">
        <v>155</v>
      </c>
      <c r="F57" s="319">
        <f>+'Payroll YR 1'!R112</f>
        <v>60482.399999999987</v>
      </c>
      <c r="H57" s="320">
        <v>0</v>
      </c>
      <c r="I57" s="400">
        <f>+(F57*H57)/$G$54</f>
        <v>0</v>
      </c>
      <c r="J57" s="359">
        <v>-3</v>
      </c>
      <c r="L57" s="366"/>
      <c r="Q57" t="s">
        <v>155</v>
      </c>
      <c r="R57" s="319">
        <f>+'Payroll YR 2'!R112</f>
        <v>60482.399999999987</v>
      </c>
      <c r="T57" s="320">
        <v>0</v>
      </c>
      <c r="U57" s="400">
        <f>+(R57*T57)/$G$54</f>
        <v>0</v>
      </c>
      <c r="V57" s="359">
        <v>-3</v>
      </c>
    </row>
    <row r="58" spans="2:23" ht="15.75" thickBot="1">
      <c r="G58" s="318"/>
      <c r="I58" s="402">
        <f>SUM(I55:I57)</f>
        <v>0</v>
      </c>
      <c r="K58" s="285">
        <f>+I58/E15</f>
        <v>0</v>
      </c>
      <c r="L58" s="366"/>
      <c r="S58" s="318"/>
      <c r="U58" s="402">
        <f>SUM(U55:U57)</f>
        <v>0</v>
      </c>
      <c r="V58" s="359"/>
      <c r="W58" s="285">
        <f>+U58/Q15</f>
        <v>0</v>
      </c>
    </row>
    <row r="59" spans="2:23" ht="15.75" thickTop="1">
      <c r="B59" s="394" t="str">
        <f>+'CF Y1-Monthly'!C7</f>
        <v>Appetizers</v>
      </c>
      <c r="G59" s="319">
        <f>+'CF Y1-Monthly'!P67</f>
        <v>7300</v>
      </c>
      <c r="L59" s="365"/>
      <c r="N59" s="394" t="str">
        <f>+'CF Y2-Monthly'!C7</f>
        <v>Appetizers</v>
      </c>
      <c r="S59" s="319">
        <f>+'CF Y2-Monthly'!P67</f>
        <v>10950</v>
      </c>
      <c r="V59" s="359"/>
    </row>
    <row r="60" spans="2:23">
      <c r="B60" t="s">
        <v>317</v>
      </c>
      <c r="E60" t="s">
        <v>178</v>
      </c>
      <c r="F60" s="319">
        <f>+'Payroll YR 1'!R110</f>
        <v>57274.999999999993</v>
      </c>
      <c r="H60" s="320">
        <v>0</v>
      </c>
      <c r="I60" s="399">
        <f>+(F60*H60)/$G$59</f>
        <v>0</v>
      </c>
      <c r="J60" s="359">
        <v>-3</v>
      </c>
      <c r="L60" s="255"/>
      <c r="N60" t="s">
        <v>317</v>
      </c>
      <c r="Q60" t="s">
        <v>178</v>
      </c>
      <c r="R60" s="319">
        <f>+'Payroll YR 2'!R110</f>
        <v>57275.001145500013</v>
      </c>
      <c r="T60" s="320">
        <v>0</v>
      </c>
      <c r="U60" s="399">
        <f>+(R60*T60)/$G$59</f>
        <v>0</v>
      </c>
      <c r="V60" s="359">
        <v>-3</v>
      </c>
    </row>
    <row r="61" spans="2:23">
      <c r="E61" t="s">
        <v>316</v>
      </c>
      <c r="F61" s="319">
        <f>+'Payroll YR 1'!R111</f>
        <v>74457.500572749996</v>
      </c>
      <c r="H61" s="320">
        <v>0</v>
      </c>
      <c r="I61" s="400">
        <f>+(F61*H61)/$G$59</f>
        <v>0</v>
      </c>
      <c r="J61" s="359">
        <v>-3</v>
      </c>
      <c r="L61" s="255"/>
      <c r="Q61" t="s">
        <v>316</v>
      </c>
      <c r="R61" s="319">
        <f>+'Payroll YR 2'!R111</f>
        <v>74457.5057275</v>
      </c>
      <c r="T61" s="320">
        <v>0</v>
      </c>
      <c r="U61" s="400">
        <f>+(R61*T61)/$G$59</f>
        <v>0</v>
      </c>
      <c r="V61" s="359">
        <v>-3</v>
      </c>
    </row>
    <row r="62" spans="2:23">
      <c r="E62" t="s">
        <v>155</v>
      </c>
      <c r="F62" s="319">
        <f>+'Payroll YR 1'!R112</f>
        <v>60482.399999999987</v>
      </c>
      <c r="H62" s="320">
        <v>0</v>
      </c>
      <c r="I62" s="400">
        <f>+(F62*H62)/$G$59</f>
        <v>0</v>
      </c>
      <c r="J62" s="359">
        <v>-3</v>
      </c>
      <c r="L62" s="366"/>
      <c r="Q62" t="s">
        <v>155</v>
      </c>
      <c r="R62" s="319">
        <f>+'Payroll YR 2'!R112</f>
        <v>60482.399999999987</v>
      </c>
      <c r="T62" s="320">
        <v>0</v>
      </c>
      <c r="U62" s="400">
        <f>+(R62*T62)/$G$59</f>
        <v>0</v>
      </c>
      <c r="V62" s="359">
        <v>-3</v>
      </c>
    </row>
    <row r="63" spans="2:23" ht="15.75" thickBot="1">
      <c r="F63" s="14"/>
      <c r="G63" s="304"/>
      <c r="H63" s="320"/>
      <c r="I63" s="402">
        <f>SUM(I60:I62)</f>
        <v>0</v>
      </c>
      <c r="K63" s="367">
        <f>+I63/E16</f>
        <v>0</v>
      </c>
      <c r="L63" s="255"/>
      <c r="R63" s="14"/>
      <c r="S63" s="304"/>
      <c r="T63" s="320"/>
      <c r="U63" s="402">
        <f>SUM(U60:U62)</f>
        <v>0</v>
      </c>
      <c r="V63" s="359"/>
      <c r="W63" s="475">
        <f>+U63/Q16</f>
        <v>0</v>
      </c>
    </row>
    <row r="64" spans="2:23" ht="15.75" thickTop="1">
      <c r="B64" s="394" t="str">
        <f>+'CF Y1-Monthly'!C8</f>
        <v>Beverages</v>
      </c>
      <c r="G64" s="319">
        <f>+'CF Y1-Monthly'!P73</f>
        <v>7300</v>
      </c>
      <c r="L64" s="365"/>
      <c r="N64" s="394" t="str">
        <f>+'CF Y2-Monthly'!C8</f>
        <v>Beverages</v>
      </c>
      <c r="S64" s="319">
        <f>+'CF Y2-Monthly'!P73</f>
        <v>10950</v>
      </c>
      <c r="V64" s="359"/>
    </row>
    <row r="65" spans="1:23">
      <c r="B65" t="s">
        <v>317</v>
      </c>
      <c r="E65" t="s">
        <v>178</v>
      </c>
      <c r="F65" s="319">
        <f>+'Payroll YR 1'!R110</f>
        <v>57274.999999999993</v>
      </c>
      <c r="G65" s="397"/>
      <c r="H65" s="320">
        <v>0</v>
      </c>
      <c r="I65" s="361">
        <f>+(F65*H65)/$G$64</f>
        <v>0</v>
      </c>
      <c r="J65" s="359">
        <v>-3</v>
      </c>
      <c r="L65" s="255"/>
      <c r="N65" t="s">
        <v>317</v>
      </c>
      <c r="Q65" t="s">
        <v>178</v>
      </c>
      <c r="R65" s="319">
        <f>+'Payroll YR 2'!R110</f>
        <v>57275.001145500013</v>
      </c>
      <c r="S65" s="397"/>
      <c r="T65" s="320">
        <v>0</v>
      </c>
      <c r="U65" s="361">
        <f>+(R65*T65)/$G$64</f>
        <v>0</v>
      </c>
      <c r="V65" s="359">
        <v>-3</v>
      </c>
    </row>
    <row r="66" spans="1:23">
      <c r="E66" t="s">
        <v>316</v>
      </c>
      <c r="F66" s="319">
        <f>+'Payroll YR 1'!R111</f>
        <v>74457.500572749996</v>
      </c>
      <c r="G66" s="397"/>
      <c r="H66" s="320">
        <v>0</v>
      </c>
      <c r="I66" s="361">
        <f t="shared" ref="I66:I67" si="21">+(F66*H66)/$G$64</f>
        <v>0</v>
      </c>
      <c r="J66" s="359">
        <v>-3</v>
      </c>
      <c r="L66" s="255"/>
      <c r="Q66" t="s">
        <v>316</v>
      </c>
      <c r="R66" s="319">
        <f>+'Payroll YR 2'!R111</f>
        <v>74457.5057275</v>
      </c>
      <c r="S66" s="397"/>
      <c r="T66" s="320">
        <v>0</v>
      </c>
      <c r="U66" s="361">
        <f t="shared" ref="U66:U67" si="22">+(R66*T66)/$G$64</f>
        <v>0</v>
      </c>
      <c r="V66" s="359">
        <v>-3</v>
      </c>
    </row>
    <row r="67" spans="1:23">
      <c r="E67" t="s">
        <v>155</v>
      </c>
      <c r="F67" s="319">
        <f>+'Payroll YR 1'!R112</f>
        <v>60482.399999999987</v>
      </c>
      <c r="G67" s="398"/>
      <c r="H67" s="320">
        <v>0</v>
      </c>
      <c r="I67" s="361">
        <f t="shared" si="21"/>
        <v>0</v>
      </c>
      <c r="J67" s="359">
        <v>-3</v>
      </c>
      <c r="L67" s="366"/>
      <c r="Q67" t="s">
        <v>155</v>
      </c>
      <c r="R67" s="319">
        <f>+'Payroll YR 2'!R112</f>
        <v>60482.399999999987</v>
      </c>
      <c r="S67" s="398"/>
      <c r="T67" s="320">
        <v>0</v>
      </c>
      <c r="U67" s="361">
        <f t="shared" si="22"/>
        <v>0</v>
      </c>
      <c r="V67" s="359">
        <v>-3</v>
      </c>
    </row>
    <row r="68" spans="1:23" ht="15.75" thickBot="1">
      <c r="G68" s="318"/>
      <c r="I68" s="402">
        <f>SUM(I65:I67)</f>
        <v>0</v>
      </c>
      <c r="K68" s="285">
        <f>+I68/E17</f>
        <v>0</v>
      </c>
      <c r="L68" s="366"/>
      <c r="S68" s="318"/>
      <c r="U68" s="402">
        <f>SUM(U65:U67)</f>
        <v>0</v>
      </c>
      <c r="V68" s="359"/>
      <c r="W68" s="285">
        <f>+U68/Q17</f>
        <v>0</v>
      </c>
    </row>
    <row r="69" spans="1:23" ht="15.75" thickTop="1">
      <c r="B69" s="394" t="str">
        <f>+'CF Y1-Monthly'!C9</f>
        <v>Alchohol</v>
      </c>
      <c r="G69" s="14">
        <f>+'CF Y1-Monthly'!P79</f>
        <v>10950</v>
      </c>
      <c r="L69" s="255"/>
      <c r="N69" s="394" t="str">
        <f>+'CF Y2-Monthly'!C9</f>
        <v>Alchohol</v>
      </c>
      <c r="S69" s="319">
        <f>+'CF Y2-Monthly'!P79</f>
        <v>14600</v>
      </c>
      <c r="V69" s="359"/>
    </row>
    <row r="70" spans="1:23">
      <c r="B70" t="s">
        <v>317</v>
      </c>
      <c r="E70" t="s">
        <v>178</v>
      </c>
      <c r="F70" s="319">
        <f>+'Payroll YR 1'!R110</f>
        <v>57274.999999999993</v>
      </c>
      <c r="G70" s="397"/>
      <c r="H70" s="320">
        <v>0</v>
      </c>
      <c r="I70" s="361">
        <f>+(F70*H70)/$G$69</f>
        <v>0</v>
      </c>
      <c r="J70" s="359">
        <v>-3</v>
      </c>
      <c r="L70" s="255"/>
      <c r="N70" t="s">
        <v>317</v>
      </c>
      <c r="Q70" t="s">
        <v>178</v>
      </c>
      <c r="R70" s="319">
        <f>+'Payroll YR 2'!R110</f>
        <v>57275.001145500013</v>
      </c>
      <c r="S70" s="397"/>
      <c r="T70" s="320">
        <v>0</v>
      </c>
      <c r="U70" s="361">
        <f>+(R70*T70)/$G$69</f>
        <v>0</v>
      </c>
      <c r="V70" s="359">
        <v>-3</v>
      </c>
    </row>
    <row r="71" spans="1:23">
      <c r="E71" t="s">
        <v>316</v>
      </c>
      <c r="F71" s="319">
        <f>+'Payroll YR 1'!R111</f>
        <v>74457.500572749996</v>
      </c>
      <c r="G71" s="397"/>
      <c r="H71" s="320">
        <v>0</v>
      </c>
      <c r="I71" s="361">
        <f t="shared" ref="I71:I72" si="23">+(F71*H71)/$G$69</f>
        <v>0</v>
      </c>
      <c r="J71" s="359">
        <v>-3</v>
      </c>
      <c r="L71" s="255"/>
      <c r="Q71" t="s">
        <v>316</v>
      </c>
      <c r="R71" s="319">
        <f>+'Payroll YR 2'!R111</f>
        <v>74457.5057275</v>
      </c>
      <c r="S71" s="397"/>
      <c r="T71" s="320">
        <v>0</v>
      </c>
      <c r="U71" s="361">
        <f t="shared" ref="U71:U72" si="24">+(R71*T71)/$G$69</f>
        <v>0</v>
      </c>
      <c r="V71" s="359">
        <v>-3</v>
      </c>
    </row>
    <row r="72" spans="1:23">
      <c r="E72" t="s">
        <v>155</v>
      </c>
      <c r="F72" s="319">
        <f>+'Payroll YR 1'!R112</f>
        <v>60482.399999999987</v>
      </c>
      <c r="G72" s="398"/>
      <c r="H72" s="320">
        <v>0</v>
      </c>
      <c r="I72" s="361">
        <f t="shared" si="23"/>
        <v>0</v>
      </c>
      <c r="J72" s="359">
        <v>-3</v>
      </c>
      <c r="L72" s="255"/>
      <c r="Q72" t="s">
        <v>155</v>
      </c>
      <c r="R72" s="319">
        <f>+'Payroll YR 2'!R112</f>
        <v>60482.399999999987</v>
      </c>
      <c r="S72" s="398"/>
      <c r="T72" s="320">
        <v>0</v>
      </c>
      <c r="U72" s="361">
        <f t="shared" si="24"/>
        <v>0</v>
      </c>
      <c r="V72" s="359">
        <v>-3</v>
      </c>
    </row>
    <row r="73" spans="1:23" ht="15.75" thickBot="1">
      <c r="G73" s="318"/>
      <c r="I73" s="402">
        <f>SUM(I70:I72)</f>
        <v>0</v>
      </c>
      <c r="K73" s="285">
        <f>+I73/E18</f>
        <v>0</v>
      </c>
      <c r="L73" s="255"/>
      <c r="S73" s="318"/>
      <c r="U73" s="402">
        <f>SUM(U70:U72)</f>
        <v>0</v>
      </c>
      <c r="V73" s="343"/>
      <c r="W73" s="285">
        <f>+U73/Q18</f>
        <v>0</v>
      </c>
    </row>
    <row r="74" spans="1:23" ht="15.75" thickTop="1">
      <c r="E74" s="282"/>
      <c r="F74" s="282"/>
      <c r="H74" s="282"/>
      <c r="I74" s="364"/>
      <c r="Q74" s="282"/>
      <c r="R74" s="282"/>
      <c r="T74" s="282"/>
      <c r="U74" s="364"/>
      <c r="V74" s="343"/>
    </row>
    <row r="75" spans="1:23" ht="15.75">
      <c r="A75" s="369" t="s">
        <v>259</v>
      </c>
      <c r="C75" s="344"/>
      <c r="D75" s="344"/>
      <c r="E75" s="344"/>
      <c r="F75" s="344"/>
      <c r="G75" s="344"/>
      <c r="H75" s="344"/>
      <c r="I75" s="344"/>
      <c r="J75" s="345"/>
      <c r="K75" s="344"/>
    </row>
    <row r="76" spans="1:23">
      <c r="A76" s="15"/>
      <c r="C76" s="344"/>
      <c r="D76" s="344"/>
      <c r="E76" s="344"/>
      <c r="F76" s="344"/>
      <c r="G76" s="344"/>
      <c r="H76" s="344"/>
      <c r="I76" s="344"/>
      <c r="J76" s="345"/>
      <c r="K76" s="344"/>
    </row>
    <row r="77" spans="1:23">
      <c r="A77" s="359">
        <f>+J25</f>
        <v>-1</v>
      </c>
      <c r="B77" s="282" t="s">
        <v>254</v>
      </c>
      <c r="C77" s="344"/>
      <c r="D77" s="344"/>
      <c r="E77" s="345" t="s">
        <v>260</v>
      </c>
      <c r="F77" s="344"/>
      <c r="G77" s="344"/>
      <c r="H77" s="344"/>
      <c r="I77" s="344"/>
      <c r="J77" s="345"/>
      <c r="K77" s="344"/>
    </row>
    <row r="78" spans="1:23" ht="15" customHeight="1">
      <c r="A78" s="343"/>
      <c r="B78" s="622" t="s">
        <v>415</v>
      </c>
      <c r="C78" s="622"/>
      <c r="D78" s="622"/>
      <c r="E78" s="622"/>
      <c r="F78" s="622"/>
      <c r="G78" s="622"/>
      <c r="H78" s="622"/>
      <c r="I78" s="622"/>
      <c r="J78" s="622"/>
      <c r="K78" s="622"/>
    </row>
    <row r="79" spans="1:23">
      <c r="A79" s="343"/>
      <c r="B79" s="622"/>
      <c r="C79" s="622"/>
      <c r="D79" s="622"/>
      <c r="E79" s="622"/>
      <c r="F79" s="622"/>
      <c r="G79" s="622"/>
      <c r="H79" s="622"/>
      <c r="I79" s="622"/>
      <c r="J79" s="622"/>
      <c r="K79" s="622"/>
    </row>
    <row r="80" spans="1:23">
      <c r="A80" s="343"/>
      <c r="B80" s="622"/>
      <c r="C80" s="622"/>
      <c r="D80" s="622"/>
      <c r="E80" s="622"/>
      <c r="F80" s="622"/>
      <c r="G80" s="622"/>
      <c r="H80" s="622"/>
      <c r="I80" s="622"/>
      <c r="J80" s="622"/>
      <c r="K80" s="622"/>
    </row>
    <row r="81" spans="1:11">
      <c r="A81" s="343"/>
      <c r="C81" s="344"/>
      <c r="D81" s="344"/>
      <c r="E81" s="344"/>
      <c r="F81" s="344"/>
      <c r="G81" s="344"/>
      <c r="H81" s="344"/>
      <c r="I81" s="344"/>
      <c r="J81" s="345"/>
      <c r="K81" s="344"/>
    </row>
    <row r="82" spans="1:11">
      <c r="A82" s="343"/>
      <c r="B82" t="s">
        <v>240</v>
      </c>
      <c r="C82" s="622" t="s">
        <v>324</v>
      </c>
      <c r="D82" s="571"/>
      <c r="E82" s="571"/>
      <c r="F82" s="571"/>
      <c r="G82" s="571"/>
      <c r="H82" s="571"/>
      <c r="I82" s="571"/>
      <c r="J82" s="571"/>
      <c r="K82" s="571"/>
    </row>
    <row r="83" spans="1:11" ht="15" customHeight="1">
      <c r="A83" s="343"/>
      <c r="C83" s="571"/>
      <c r="D83" s="571"/>
      <c r="E83" s="571"/>
      <c r="F83" s="571"/>
      <c r="G83" s="571"/>
      <c r="H83" s="571"/>
      <c r="I83" s="571"/>
      <c r="J83" s="571"/>
      <c r="K83" s="571"/>
    </row>
    <row r="84" spans="1:11">
      <c r="A84" s="343"/>
      <c r="C84" s="344"/>
      <c r="D84" s="344"/>
      <c r="E84" s="344"/>
      <c r="F84" s="344"/>
      <c r="G84" s="344"/>
      <c r="H84" s="344"/>
      <c r="I84" s="344"/>
      <c r="J84" s="345"/>
      <c r="K84" s="344"/>
    </row>
    <row r="85" spans="1:11">
      <c r="A85" s="359">
        <f>+J53</f>
        <v>-2</v>
      </c>
      <c r="B85" s="282" t="s">
        <v>256</v>
      </c>
      <c r="C85" s="344"/>
      <c r="D85" s="344"/>
      <c r="E85" s="345" t="s">
        <v>261</v>
      </c>
      <c r="F85" s="344"/>
      <c r="G85" s="344"/>
      <c r="H85" s="344"/>
      <c r="I85" s="344"/>
      <c r="J85" s="345"/>
      <c r="K85" s="344"/>
    </row>
    <row r="86" spans="1:11" ht="15" customHeight="1">
      <c r="A86" s="359"/>
      <c r="B86" s="622" t="s">
        <v>416</v>
      </c>
      <c r="C86" s="622"/>
      <c r="D86" s="622"/>
      <c r="E86" s="622"/>
      <c r="F86" s="622"/>
      <c r="G86" s="622"/>
      <c r="H86" s="622"/>
      <c r="I86" s="622"/>
      <c r="J86" s="622"/>
      <c r="K86" s="622"/>
    </row>
    <row r="87" spans="1:11">
      <c r="A87" s="359"/>
      <c r="B87" s="622"/>
      <c r="C87" s="622"/>
      <c r="D87" s="622"/>
      <c r="E87" s="622"/>
      <c r="F87" s="622"/>
      <c r="G87" s="622"/>
      <c r="H87" s="622"/>
      <c r="I87" s="622"/>
      <c r="J87" s="622"/>
      <c r="K87" s="622"/>
    </row>
    <row r="88" spans="1:11">
      <c r="A88" s="359"/>
      <c r="B88" s="622"/>
      <c r="C88" s="622"/>
      <c r="D88" s="622"/>
      <c r="E88" s="622"/>
      <c r="F88" s="622"/>
      <c r="G88" s="622"/>
      <c r="H88" s="622"/>
      <c r="I88" s="622"/>
      <c r="J88" s="622"/>
      <c r="K88" s="622"/>
    </row>
    <row r="89" spans="1:11">
      <c r="A89" s="359"/>
      <c r="B89" s="622"/>
      <c r="C89" s="622"/>
      <c r="D89" s="622"/>
      <c r="E89" s="622"/>
      <c r="F89" s="622"/>
      <c r="G89" s="622"/>
      <c r="H89" s="622"/>
      <c r="I89" s="622"/>
      <c r="J89" s="622"/>
      <c r="K89" s="622"/>
    </row>
    <row r="90" spans="1:11">
      <c r="A90" s="359"/>
      <c r="C90" s="344"/>
      <c r="D90" s="344"/>
      <c r="E90" s="344"/>
      <c r="F90" s="344"/>
      <c r="G90" s="344"/>
      <c r="H90" s="344"/>
      <c r="I90" s="344"/>
      <c r="J90" s="345"/>
      <c r="K90" s="344"/>
    </row>
    <row r="91" spans="1:11">
      <c r="A91" s="343">
        <f>+J55</f>
        <v>-3</v>
      </c>
      <c r="B91" s="282" t="s">
        <v>323</v>
      </c>
      <c r="C91" s="344"/>
      <c r="D91" s="344"/>
      <c r="E91" s="345" t="s">
        <v>262</v>
      </c>
      <c r="F91" s="344"/>
      <c r="G91" s="344"/>
      <c r="H91" s="344"/>
      <c r="I91" s="344"/>
      <c r="J91" s="345"/>
      <c r="K91" s="344"/>
    </row>
    <row r="92" spans="1:11" ht="15" customHeight="1">
      <c r="B92" s="622" t="s">
        <v>417</v>
      </c>
      <c r="C92" s="622"/>
      <c r="D92" s="622"/>
      <c r="E92" s="622"/>
      <c r="F92" s="622"/>
      <c r="G92" s="622"/>
      <c r="H92" s="622"/>
      <c r="I92" s="622"/>
      <c r="J92" s="622"/>
      <c r="K92" s="622"/>
    </row>
    <row r="93" spans="1:11" ht="15" customHeight="1">
      <c r="B93" s="622"/>
      <c r="C93" s="622"/>
      <c r="D93" s="622"/>
      <c r="E93" s="622"/>
      <c r="F93" s="622"/>
      <c r="G93" s="622"/>
      <c r="H93" s="622"/>
      <c r="I93" s="622"/>
      <c r="J93" s="622"/>
      <c r="K93" s="622"/>
    </row>
    <row r="94" spans="1:11">
      <c r="A94" s="370"/>
    </row>
    <row r="98" spans="11:11">
      <c r="K98" s="371"/>
    </row>
    <row r="99" spans="11:11">
      <c r="K99" s="372"/>
    </row>
  </sheetData>
  <mergeCells count="18">
    <mergeCell ref="L1:M1"/>
    <mergeCell ref="A2:K2"/>
    <mergeCell ref="C5:E5"/>
    <mergeCell ref="H5:J5"/>
    <mergeCell ref="A7:K11"/>
    <mergeCell ref="A4:J4"/>
    <mergeCell ref="M7:W11"/>
    <mergeCell ref="C82:K83"/>
    <mergeCell ref="B86:K89"/>
    <mergeCell ref="B92:K93"/>
    <mergeCell ref="A1:K1"/>
    <mergeCell ref="B23:C23"/>
    <mergeCell ref="F13:H13"/>
    <mergeCell ref="R13:T13"/>
    <mergeCell ref="R22:S22"/>
    <mergeCell ref="N23:O23"/>
    <mergeCell ref="F22:G22"/>
    <mergeCell ref="B78:K80"/>
  </mergeCells>
  <hyperlinks>
    <hyperlink ref="L1:M1" location="Instructions!A1" display="Instructions" xr:uid="{8A061862-8D1A-4CEF-B931-B515C449AFA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2FC89-CEAE-4BB6-8D06-E2A394D67186}">
  <sheetPr>
    <tabColor rgb="FF00B0F0"/>
  </sheetPr>
  <dimension ref="A1:T129"/>
  <sheetViews>
    <sheetView workbookViewId="0">
      <pane xSplit="18" ySplit="6" topLeftCell="S36" activePane="bottomRight" state="frozen"/>
      <selection activeCell="Q25" sqref="Q25"/>
      <selection pane="topRight" activeCell="Q25" sqref="Q25"/>
      <selection pane="bottomLeft" activeCell="Q25" sqref="Q25"/>
      <selection pane="bottomRight" activeCell="E9" sqref="E9"/>
    </sheetView>
  </sheetViews>
  <sheetFormatPr defaultRowHeight="15"/>
  <cols>
    <col min="1" max="1" width="9.140625" style="238"/>
    <col min="2" max="2" width="9.7109375" style="238" customWidth="1"/>
    <col min="3" max="3" width="12.5703125" style="238" customWidth="1"/>
    <col min="4" max="4" width="9.28515625" style="238" customWidth="1"/>
    <col min="5" max="5" width="12.5703125" style="238" bestFit="1" customWidth="1"/>
    <col min="6" max="6" width="9.5703125" style="238" bestFit="1" customWidth="1"/>
    <col min="7" max="7" width="10.5703125" style="238" bestFit="1" customWidth="1"/>
    <col min="8" max="14" width="9.5703125" style="238" bestFit="1" customWidth="1"/>
    <col min="15" max="17" width="9.85546875" style="238" bestFit="1" customWidth="1"/>
    <col min="18" max="18" width="10.5703125" style="238" bestFit="1" customWidth="1"/>
    <col min="19" max="16384" width="9.140625" style="238"/>
  </cols>
  <sheetData>
    <row r="1" spans="1:18" ht="23.25">
      <c r="A1" s="237" t="str">
        <f>+Plan!A1</f>
        <v>Jake's Family Sports Bar &amp; Grill</v>
      </c>
    </row>
    <row r="2" spans="1:18" ht="23.25">
      <c r="A2" s="239" t="s">
        <v>152</v>
      </c>
      <c r="C2" s="240" t="s">
        <v>84</v>
      </c>
    </row>
    <row r="5" spans="1:18">
      <c r="E5" s="241" t="s">
        <v>89</v>
      </c>
      <c r="F5" s="242" t="s">
        <v>22</v>
      </c>
      <c r="G5" s="242" t="s">
        <v>23</v>
      </c>
      <c r="H5" s="242" t="s">
        <v>24</v>
      </c>
      <c r="I5" s="242" t="s">
        <v>25</v>
      </c>
      <c r="J5" s="242" t="s">
        <v>14</v>
      </c>
      <c r="K5" s="242" t="s">
        <v>15</v>
      </c>
      <c r="L5" s="242" t="s">
        <v>16</v>
      </c>
      <c r="M5" s="242" t="s">
        <v>17</v>
      </c>
      <c r="N5" s="242" t="s">
        <v>18</v>
      </c>
      <c r="O5" s="242" t="s">
        <v>19</v>
      </c>
      <c r="P5" s="242" t="s">
        <v>20</v>
      </c>
      <c r="Q5" s="242" t="s">
        <v>21</v>
      </c>
      <c r="R5" s="243"/>
    </row>
    <row r="6" spans="1:18" ht="16.5" thickBot="1">
      <c r="A6" s="625" t="s">
        <v>153</v>
      </c>
      <c r="B6" s="625"/>
      <c r="C6" s="244" t="s">
        <v>154</v>
      </c>
      <c r="D6" s="244" t="s">
        <v>155</v>
      </c>
      <c r="E6" s="244" t="s">
        <v>156</v>
      </c>
      <c r="F6" s="245">
        <v>1</v>
      </c>
      <c r="G6" s="246">
        <v>2</v>
      </c>
      <c r="H6" s="246">
        <v>3</v>
      </c>
      <c r="I6" s="246">
        <v>4</v>
      </c>
      <c r="J6" s="246">
        <v>5</v>
      </c>
      <c r="K6" s="246">
        <v>6</v>
      </c>
      <c r="L6" s="246">
        <v>7</v>
      </c>
      <c r="M6" s="246">
        <v>8</v>
      </c>
      <c r="N6" s="246">
        <v>9</v>
      </c>
      <c r="O6" s="246">
        <v>10</v>
      </c>
      <c r="P6" s="246">
        <v>11</v>
      </c>
      <c r="Q6" s="246">
        <v>12</v>
      </c>
      <c r="R6" s="246" t="s">
        <v>8</v>
      </c>
    </row>
    <row r="7" spans="1:18" ht="15.75" thickTop="1"/>
    <row r="8" spans="1:18">
      <c r="A8" s="247" t="s">
        <v>157</v>
      </c>
    </row>
    <row r="9" spans="1:18">
      <c r="A9" s="248" t="s">
        <v>192</v>
      </c>
      <c r="B9" s="238">
        <v>1</v>
      </c>
      <c r="D9" s="248"/>
      <c r="E9" s="248">
        <v>50000</v>
      </c>
      <c r="F9" s="249">
        <f>+$E$9/12</f>
        <v>4166.666666666667</v>
      </c>
      <c r="G9" s="249">
        <f t="shared" ref="G9:Q9" si="0">+$E$9/12</f>
        <v>4166.666666666667</v>
      </c>
      <c r="H9" s="249">
        <f t="shared" si="0"/>
        <v>4166.666666666667</v>
      </c>
      <c r="I9" s="249">
        <f t="shared" si="0"/>
        <v>4166.666666666667</v>
      </c>
      <c r="J9" s="249">
        <f t="shared" si="0"/>
        <v>4166.666666666667</v>
      </c>
      <c r="K9" s="249">
        <f t="shared" si="0"/>
        <v>4166.666666666667</v>
      </c>
      <c r="L9" s="249">
        <f t="shared" si="0"/>
        <v>4166.666666666667</v>
      </c>
      <c r="M9" s="249">
        <f t="shared" si="0"/>
        <v>4166.666666666667</v>
      </c>
      <c r="N9" s="249">
        <f t="shared" si="0"/>
        <v>4166.666666666667</v>
      </c>
      <c r="O9" s="249">
        <f t="shared" si="0"/>
        <v>4166.666666666667</v>
      </c>
      <c r="P9" s="249">
        <f t="shared" si="0"/>
        <v>4166.666666666667</v>
      </c>
      <c r="Q9" s="249">
        <f t="shared" si="0"/>
        <v>4166.666666666667</v>
      </c>
      <c r="R9" s="238">
        <f>SUM(F9:Q9)</f>
        <v>49999.999999999993</v>
      </c>
    </row>
    <row r="10" spans="1:18">
      <c r="A10" s="248" t="s">
        <v>193</v>
      </c>
      <c r="D10" s="248"/>
      <c r="E10" s="248">
        <v>0</v>
      </c>
      <c r="F10" s="249">
        <f>+$E$10/12</f>
        <v>0</v>
      </c>
      <c r="G10" s="249">
        <f t="shared" ref="G10:Q10" si="1">+$E$10/12</f>
        <v>0</v>
      </c>
      <c r="H10" s="249">
        <f t="shared" si="1"/>
        <v>0</v>
      </c>
      <c r="I10" s="249">
        <f t="shared" si="1"/>
        <v>0</v>
      </c>
      <c r="J10" s="249">
        <f t="shared" si="1"/>
        <v>0</v>
      </c>
      <c r="K10" s="249">
        <f t="shared" si="1"/>
        <v>0</v>
      </c>
      <c r="L10" s="249">
        <f t="shared" si="1"/>
        <v>0</v>
      </c>
      <c r="M10" s="249">
        <f t="shared" si="1"/>
        <v>0</v>
      </c>
      <c r="N10" s="249">
        <f t="shared" si="1"/>
        <v>0</v>
      </c>
      <c r="O10" s="249">
        <f t="shared" si="1"/>
        <v>0</v>
      </c>
      <c r="P10" s="249">
        <f t="shared" si="1"/>
        <v>0</v>
      </c>
      <c r="Q10" s="249">
        <f t="shared" si="1"/>
        <v>0</v>
      </c>
      <c r="R10" s="238">
        <f t="shared" ref="R10" si="2">SUM(F10:Q10)</f>
        <v>0</v>
      </c>
    </row>
    <row r="11" spans="1:18" ht="15.75" thickBot="1">
      <c r="B11" s="251">
        <f>SUM(B9:B10)</f>
        <v>1</v>
      </c>
      <c r="D11" s="250" t="s">
        <v>158</v>
      </c>
      <c r="E11" s="251">
        <f t="shared" ref="E11:R11" si="3">SUM(E9:E10)</f>
        <v>50000</v>
      </c>
      <c r="F11" s="252">
        <f t="shared" si="3"/>
        <v>4166.666666666667</v>
      </c>
      <c r="G11" s="252">
        <f t="shared" si="3"/>
        <v>4166.666666666667</v>
      </c>
      <c r="H11" s="252">
        <f t="shared" si="3"/>
        <v>4166.666666666667</v>
      </c>
      <c r="I11" s="252">
        <f t="shared" si="3"/>
        <v>4166.666666666667</v>
      </c>
      <c r="J11" s="252">
        <f t="shared" si="3"/>
        <v>4166.666666666667</v>
      </c>
      <c r="K11" s="252">
        <f t="shared" si="3"/>
        <v>4166.666666666667</v>
      </c>
      <c r="L11" s="252">
        <f t="shared" si="3"/>
        <v>4166.666666666667</v>
      </c>
      <c r="M11" s="252">
        <f t="shared" si="3"/>
        <v>4166.666666666667</v>
      </c>
      <c r="N11" s="252">
        <f t="shared" si="3"/>
        <v>4166.666666666667</v>
      </c>
      <c r="O11" s="252">
        <f t="shared" si="3"/>
        <v>4166.666666666667</v>
      </c>
      <c r="P11" s="252">
        <f t="shared" si="3"/>
        <v>4166.666666666667</v>
      </c>
      <c r="Q11" s="252">
        <f t="shared" si="3"/>
        <v>4166.666666666667</v>
      </c>
      <c r="R11" s="252">
        <f t="shared" si="3"/>
        <v>49999.999999999993</v>
      </c>
    </row>
    <row r="12" spans="1:18" ht="15.75" thickTop="1">
      <c r="D12" s="250"/>
      <c r="E12" s="253"/>
      <c r="F12" s="253"/>
      <c r="G12" s="253"/>
      <c r="H12" s="253"/>
      <c r="I12" s="253"/>
      <c r="J12" s="253"/>
      <c r="K12" s="253"/>
      <c r="L12" s="253"/>
      <c r="M12" s="253"/>
      <c r="N12" s="253"/>
      <c r="O12" s="253"/>
      <c r="P12" s="253"/>
      <c r="Q12" s="253"/>
      <c r="R12" s="253"/>
    </row>
    <row r="13" spans="1:18">
      <c r="A13" s="238" t="str">
        <f>+A9</f>
        <v>Owner 1</v>
      </c>
      <c r="C13" s="238" t="s">
        <v>159</v>
      </c>
      <c r="D13" s="250"/>
      <c r="E13" s="253"/>
      <c r="F13" s="254">
        <f>+F9</f>
        <v>4166.666666666667</v>
      </c>
      <c r="G13" s="253">
        <f>+F13+G9</f>
        <v>8333.3333333333339</v>
      </c>
      <c r="H13" s="253">
        <f t="shared" ref="H13:Q13" si="4">+G13+H9</f>
        <v>12500</v>
      </c>
      <c r="I13" s="253">
        <f t="shared" si="4"/>
        <v>16666.666666666668</v>
      </c>
      <c r="J13" s="253">
        <f t="shared" si="4"/>
        <v>20833.333333333336</v>
      </c>
      <c r="K13" s="253">
        <f t="shared" si="4"/>
        <v>25000.000000000004</v>
      </c>
      <c r="L13" s="253">
        <f t="shared" si="4"/>
        <v>29166.666666666672</v>
      </c>
      <c r="M13" s="253">
        <f t="shared" si="4"/>
        <v>33333.333333333336</v>
      </c>
      <c r="N13" s="253">
        <f t="shared" si="4"/>
        <v>37500</v>
      </c>
      <c r="O13" s="253">
        <f t="shared" si="4"/>
        <v>41666.666666666664</v>
      </c>
      <c r="P13" s="253">
        <f t="shared" si="4"/>
        <v>45833.333333333328</v>
      </c>
      <c r="Q13" s="253">
        <f t="shared" si="4"/>
        <v>49999.999999999993</v>
      </c>
      <c r="R13" s="253"/>
    </row>
    <row r="14" spans="1:18">
      <c r="C14" s="238" t="s">
        <v>160</v>
      </c>
      <c r="D14" s="250"/>
      <c r="E14" s="253"/>
      <c r="F14" s="255">
        <f>+IF(F13&gt;$E$118,F13*$D$128,F13*$D$127)</f>
        <v>606.25000000000011</v>
      </c>
      <c r="G14" s="255">
        <f t="shared" ref="G14:Q14" si="5">+IF(G13&gt;$E$118,G13*$D$128,G13*$D$127)-F15</f>
        <v>606.25000000000011</v>
      </c>
      <c r="H14" s="255">
        <f t="shared" si="5"/>
        <v>606.25</v>
      </c>
      <c r="I14" s="255">
        <f t="shared" si="5"/>
        <v>606.25000000000023</v>
      </c>
      <c r="J14" s="255">
        <f t="shared" si="5"/>
        <v>606.25000000000045</v>
      </c>
      <c r="K14" s="255">
        <f t="shared" si="5"/>
        <v>606.25</v>
      </c>
      <c r="L14" s="255">
        <f t="shared" si="5"/>
        <v>606.25</v>
      </c>
      <c r="M14" s="255">
        <f t="shared" si="5"/>
        <v>606.25</v>
      </c>
      <c r="N14" s="255">
        <f t="shared" si="5"/>
        <v>606.25</v>
      </c>
      <c r="O14" s="255">
        <f t="shared" si="5"/>
        <v>606.24999999999909</v>
      </c>
      <c r="P14" s="255">
        <f t="shared" si="5"/>
        <v>606.25</v>
      </c>
      <c r="Q14" s="255">
        <f t="shared" si="5"/>
        <v>606.25</v>
      </c>
      <c r="R14" s="253"/>
    </row>
    <row r="15" spans="1:18">
      <c r="C15" s="238" t="s">
        <v>161</v>
      </c>
      <c r="D15" s="250"/>
      <c r="E15" s="253"/>
      <c r="F15" s="255">
        <f>+F14</f>
        <v>606.25000000000011</v>
      </c>
      <c r="G15" s="255">
        <f>+F15+G14</f>
        <v>1212.5000000000002</v>
      </c>
      <c r="H15" s="255">
        <f>+G15+H14</f>
        <v>1818.7500000000002</v>
      </c>
      <c r="I15" s="255">
        <f t="shared" ref="I15:Q15" si="6">+H15+I14</f>
        <v>2425.0000000000005</v>
      </c>
      <c r="J15" s="255">
        <f t="shared" si="6"/>
        <v>3031.2500000000009</v>
      </c>
      <c r="K15" s="255">
        <f t="shared" si="6"/>
        <v>3637.5000000000009</v>
      </c>
      <c r="L15" s="255">
        <f t="shared" si="6"/>
        <v>4243.7500000000009</v>
      </c>
      <c r="M15" s="255">
        <f t="shared" si="6"/>
        <v>4850.0000000000009</v>
      </c>
      <c r="N15" s="255">
        <f t="shared" si="6"/>
        <v>5456.2500000000009</v>
      </c>
      <c r="O15" s="255">
        <f t="shared" si="6"/>
        <v>6062.5</v>
      </c>
      <c r="P15" s="255">
        <f t="shared" si="6"/>
        <v>6668.75</v>
      </c>
      <c r="Q15" s="255">
        <f t="shared" si="6"/>
        <v>7275</v>
      </c>
      <c r="R15" s="253"/>
    </row>
    <row r="16" spans="1:18">
      <c r="D16" s="250"/>
      <c r="E16" s="253"/>
      <c r="F16" s="253"/>
      <c r="G16" s="253"/>
      <c r="H16" s="253"/>
      <c r="I16" s="253"/>
      <c r="J16" s="253"/>
      <c r="K16" s="253"/>
      <c r="L16" s="253"/>
      <c r="M16" s="253"/>
      <c r="N16" s="253"/>
      <c r="O16" s="253"/>
      <c r="P16" s="253"/>
      <c r="Q16" s="253"/>
      <c r="R16" s="253"/>
    </row>
    <row r="17" spans="1:18">
      <c r="A17" s="256" t="str">
        <f>+A10</f>
        <v>Owner 2</v>
      </c>
      <c r="C17" s="238" t="s">
        <v>159</v>
      </c>
      <c r="D17" s="250"/>
      <c r="E17" s="253"/>
      <c r="F17" s="254">
        <f>+F10</f>
        <v>0</v>
      </c>
      <c r="G17" s="253">
        <f>+F17+G10</f>
        <v>0</v>
      </c>
      <c r="H17" s="253">
        <f t="shared" ref="H17:Q17" si="7">+G17+H10</f>
        <v>0</v>
      </c>
      <c r="I17" s="253">
        <f t="shared" si="7"/>
        <v>0</v>
      </c>
      <c r="J17" s="253">
        <f t="shared" si="7"/>
        <v>0</v>
      </c>
      <c r="K17" s="253">
        <f t="shared" si="7"/>
        <v>0</v>
      </c>
      <c r="L17" s="253">
        <f t="shared" si="7"/>
        <v>0</v>
      </c>
      <c r="M17" s="253">
        <f t="shared" si="7"/>
        <v>0</v>
      </c>
      <c r="N17" s="253">
        <f t="shared" si="7"/>
        <v>0</v>
      </c>
      <c r="O17" s="253">
        <f t="shared" si="7"/>
        <v>0</v>
      </c>
      <c r="P17" s="253">
        <f t="shared" si="7"/>
        <v>0</v>
      </c>
      <c r="Q17" s="253">
        <f t="shared" si="7"/>
        <v>0</v>
      </c>
      <c r="R17" s="253"/>
    </row>
    <row r="18" spans="1:18">
      <c r="C18" s="238" t="s">
        <v>160</v>
      </c>
      <c r="D18" s="250"/>
      <c r="E18" s="253"/>
      <c r="F18" s="255">
        <f>+IF(F17&gt;$E$118,F17*$D$128,F17*$D$127)</f>
        <v>0</v>
      </c>
      <c r="G18" s="255">
        <f t="shared" ref="G18:Q18" si="8">+IF(G17&gt;$E$118,G17*$D$128,G17*$D$127)-F19</f>
        <v>0</v>
      </c>
      <c r="H18" s="255">
        <f t="shared" si="8"/>
        <v>0</v>
      </c>
      <c r="I18" s="255">
        <f t="shared" si="8"/>
        <v>0</v>
      </c>
      <c r="J18" s="255">
        <f t="shared" si="8"/>
        <v>0</v>
      </c>
      <c r="K18" s="255">
        <f t="shared" si="8"/>
        <v>0</v>
      </c>
      <c r="L18" s="255">
        <f t="shared" si="8"/>
        <v>0</v>
      </c>
      <c r="M18" s="255">
        <f t="shared" si="8"/>
        <v>0</v>
      </c>
      <c r="N18" s="255">
        <f t="shared" si="8"/>
        <v>0</v>
      </c>
      <c r="O18" s="255">
        <f t="shared" si="8"/>
        <v>0</v>
      </c>
      <c r="P18" s="255">
        <f t="shared" si="8"/>
        <v>0</v>
      </c>
      <c r="Q18" s="255">
        <f t="shared" si="8"/>
        <v>0</v>
      </c>
      <c r="R18" s="253"/>
    </row>
    <row r="19" spans="1:18">
      <c r="C19" s="238" t="s">
        <v>161</v>
      </c>
      <c r="D19" s="250"/>
      <c r="E19" s="253"/>
      <c r="F19" s="255">
        <f>+F18</f>
        <v>0</v>
      </c>
      <c r="G19" s="255">
        <f>+F19+G18</f>
        <v>0</v>
      </c>
      <c r="H19" s="255">
        <f>+G19+H18</f>
        <v>0</v>
      </c>
      <c r="I19" s="255">
        <f t="shared" ref="I19:Q19" si="9">+H19+I18</f>
        <v>0</v>
      </c>
      <c r="J19" s="255">
        <f t="shared" si="9"/>
        <v>0</v>
      </c>
      <c r="K19" s="255">
        <f t="shared" si="9"/>
        <v>0</v>
      </c>
      <c r="L19" s="255">
        <f t="shared" si="9"/>
        <v>0</v>
      </c>
      <c r="M19" s="255">
        <f t="shared" si="9"/>
        <v>0</v>
      </c>
      <c r="N19" s="255">
        <f t="shared" si="9"/>
        <v>0</v>
      </c>
      <c r="O19" s="255">
        <f t="shared" si="9"/>
        <v>0</v>
      </c>
      <c r="P19" s="255">
        <f t="shared" si="9"/>
        <v>0</v>
      </c>
      <c r="Q19" s="255">
        <f t="shared" si="9"/>
        <v>0</v>
      </c>
      <c r="R19" s="253"/>
    </row>
    <row r="21" spans="1:18">
      <c r="A21" s="247" t="s">
        <v>162</v>
      </c>
    </row>
    <row r="22" spans="1:18">
      <c r="A22" s="248" t="s">
        <v>739</v>
      </c>
      <c r="B22" s="238">
        <v>1</v>
      </c>
      <c r="E22" s="248">
        <v>65000</v>
      </c>
      <c r="F22" s="249">
        <f>+$E$22/12</f>
        <v>5416.666666666667</v>
      </c>
      <c r="G22" s="249">
        <f t="shared" ref="G22:Q22" si="10">+$E$22/12</f>
        <v>5416.666666666667</v>
      </c>
      <c r="H22" s="249">
        <f t="shared" si="10"/>
        <v>5416.666666666667</v>
      </c>
      <c r="I22" s="249">
        <f t="shared" si="10"/>
        <v>5416.666666666667</v>
      </c>
      <c r="J22" s="249">
        <f t="shared" si="10"/>
        <v>5416.666666666667</v>
      </c>
      <c r="K22" s="249">
        <f t="shared" si="10"/>
        <v>5416.666666666667</v>
      </c>
      <c r="L22" s="249">
        <f t="shared" si="10"/>
        <v>5416.666666666667</v>
      </c>
      <c r="M22" s="249">
        <f t="shared" si="10"/>
        <v>5416.666666666667</v>
      </c>
      <c r="N22" s="249">
        <f t="shared" si="10"/>
        <v>5416.666666666667</v>
      </c>
      <c r="O22" s="249">
        <f t="shared" si="10"/>
        <v>5416.666666666667</v>
      </c>
      <c r="P22" s="249">
        <f t="shared" si="10"/>
        <v>5416.666666666667</v>
      </c>
      <c r="Q22" s="249">
        <f t="shared" si="10"/>
        <v>5416.666666666667</v>
      </c>
      <c r="R22" s="238">
        <f t="shared" ref="R22:R27" si="11">SUM(F22:Q22)</f>
        <v>64999.999999999993</v>
      </c>
    </row>
    <row r="23" spans="1:18">
      <c r="A23" s="248" t="s">
        <v>163</v>
      </c>
      <c r="E23" s="248">
        <v>1E-4</v>
      </c>
      <c r="F23" s="249">
        <f>+$E$23/12</f>
        <v>8.3333333333333337E-6</v>
      </c>
      <c r="G23" s="249">
        <f t="shared" ref="G23:Q23" si="12">+$E$23/12</f>
        <v>8.3333333333333337E-6</v>
      </c>
      <c r="H23" s="249">
        <f t="shared" si="12"/>
        <v>8.3333333333333337E-6</v>
      </c>
      <c r="I23" s="249">
        <f t="shared" si="12"/>
        <v>8.3333333333333337E-6</v>
      </c>
      <c r="J23" s="249">
        <f t="shared" si="12"/>
        <v>8.3333333333333337E-6</v>
      </c>
      <c r="K23" s="249">
        <f t="shared" si="12"/>
        <v>8.3333333333333337E-6</v>
      </c>
      <c r="L23" s="249">
        <f t="shared" si="12"/>
        <v>8.3333333333333337E-6</v>
      </c>
      <c r="M23" s="249">
        <f t="shared" si="12"/>
        <v>8.3333333333333337E-6</v>
      </c>
      <c r="N23" s="249">
        <f t="shared" si="12"/>
        <v>8.3333333333333337E-6</v>
      </c>
      <c r="O23" s="249">
        <f t="shared" si="12"/>
        <v>8.3333333333333337E-6</v>
      </c>
      <c r="P23" s="249">
        <f t="shared" si="12"/>
        <v>8.3333333333333337E-6</v>
      </c>
      <c r="Q23" s="249">
        <f t="shared" si="12"/>
        <v>8.3333333333333337E-6</v>
      </c>
      <c r="R23" s="238">
        <f t="shared" si="11"/>
        <v>1.0000000000000003E-4</v>
      </c>
    </row>
    <row r="24" spans="1:18">
      <c r="A24" s="248" t="s">
        <v>164</v>
      </c>
      <c r="E24" s="248">
        <v>1E-4</v>
      </c>
      <c r="F24" s="249">
        <f>+$E$24/12</f>
        <v>8.3333333333333337E-6</v>
      </c>
      <c r="G24" s="249">
        <f t="shared" ref="G24:Q24" si="13">+$E$24/12</f>
        <v>8.3333333333333337E-6</v>
      </c>
      <c r="H24" s="249">
        <f t="shared" si="13"/>
        <v>8.3333333333333337E-6</v>
      </c>
      <c r="I24" s="249">
        <f t="shared" si="13"/>
        <v>8.3333333333333337E-6</v>
      </c>
      <c r="J24" s="249">
        <f t="shared" si="13"/>
        <v>8.3333333333333337E-6</v>
      </c>
      <c r="K24" s="249">
        <f t="shared" si="13"/>
        <v>8.3333333333333337E-6</v>
      </c>
      <c r="L24" s="249">
        <f t="shared" si="13"/>
        <v>8.3333333333333337E-6</v>
      </c>
      <c r="M24" s="249">
        <f t="shared" si="13"/>
        <v>8.3333333333333337E-6</v>
      </c>
      <c r="N24" s="249">
        <f t="shared" si="13"/>
        <v>8.3333333333333337E-6</v>
      </c>
      <c r="O24" s="249">
        <f t="shared" si="13"/>
        <v>8.3333333333333337E-6</v>
      </c>
      <c r="P24" s="249">
        <f t="shared" si="13"/>
        <v>8.3333333333333337E-6</v>
      </c>
      <c r="Q24" s="249">
        <f t="shared" si="13"/>
        <v>8.3333333333333337E-6</v>
      </c>
      <c r="R24" s="238">
        <f t="shared" si="11"/>
        <v>1.0000000000000003E-4</v>
      </c>
    </row>
    <row r="25" spans="1:18">
      <c r="A25" s="248" t="s">
        <v>165</v>
      </c>
      <c r="E25" s="248">
        <v>1E-4</v>
      </c>
      <c r="F25" s="249">
        <f>+$E$25/12</f>
        <v>8.3333333333333337E-6</v>
      </c>
      <c r="G25" s="249">
        <f t="shared" ref="G25:Q25" si="14">+$E$25/12</f>
        <v>8.3333333333333337E-6</v>
      </c>
      <c r="H25" s="249">
        <f t="shared" si="14"/>
        <v>8.3333333333333337E-6</v>
      </c>
      <c r="I25" s="249">
        <f t="shared" si="14"/>
        <v>8.3333333333333337E-6</v>
      </c>
      <c r="J25" s="249">
        <f t="shared" si="14"/>
        <v>8.3333333333333337E-6</v>
      </c>
      <c r="K25" s="249">
        <f t="shared" si="14"/>
        <v>8.3333333333333337E-6</v>
      </c>
      <c r="L25" s="249">
        <f t="shared" si="14"/>
        <v>8.3333333333333337E-6</v>
      </c>
      <c r="M25" s="249">
        <f t="shared" si="14"/>
        <v>8.3333333333333337E-6</v>
      </c>
      <c r="N25" s="249">
        <f t="shared" si="14"/>
        <v>8.3333333333333337E-6</v>
      </c>
      <c r="O25" s="249">
        <f t="shared" si="14"/>
        <v>8.3333333333333337E-6</v>
      </c>
      <c r="P25" s="249">
        <f t="shared" si="14"/>
        <v>8.3333333333333337E-6</v>
      </c>
      <c r="Q25" s="249">
        <f t="shared" si="14"/>
        <v>8.3333333333333337E-6</v>
      </c>
      <c r="R25" s="238">
        <f>SUM(F25:Q25)</f>
        <v>1.0000000000000003E-4</v>
      </c>
    </row>
    <row r="26" spans="1:18">
      <c r="A26" s="248" t="s">
        <v>166</v>
      </c>
      <c r="E26" s="248">
        <v>1E-4</v>
      </c>
      <c r="F26" s="249">
        <f>+$E$26/12</f>
        <v>8.3333333333333337E-6</v>
      </c>
      <c r="G26" s="249">
        <f t="shared" ref="G26:Q26" si="15">+$E$26/12</f>
        <v>8.3333333333333337E-6</v>
      </c>
      <c r="H26" s="249">
        <f t="shared" si="15"/>
        <v>8.3333333333333337E-6</v>
      </c>
      <c r="I26" s="249">
        <f t="shared" si="15"/>
        <v>8.3333333333333337E-6</v>
      </c>
      <c r="J26" s="249">
        <f t="shared" si="15"/>
        <v>8.3333333333333337E-6</v>
      </c>
      <c r="K26" s="249">
        <f t="shared" si="15"/>
        <v>8.3333333333333337E-6</v>
      </c>
      <c r="L26" s="249">
        <f t="shared" si="15"/>
        <v>8.3333333333333337E-6</v>
      </c>
      <c r="M26" s="249">
        <f t="shared" si="15"/>
        <v>8.3333333333333337E-6</v>
      </c>
      <c r="N26" s="249">
        <f t="shared" si="15"/>
        <v>8.3333333333333337E-6</v>
      </c>
      <c r="O26" s="249">
        <f t="shared" si="15"/>
        <v>8.3333333333333337E-6</v>
      </c>
      <c r="P26" s="249">
        <f t="shared" si="15"/>
        <v>8.3333333333333337E-6</v>
      </c>
      <c r="Q26" s="249">
        <f t="shared" si="15"/>
        <v>8.3333333333333337E-6</v>
      </c>
      <c r="R26" s="238">
        <f t="shared" si="11"/>
        <v>1.0000000000000003E-4</v>
      </c>
    </row>
    <row r="27" spans="1:18">
      <c r="A27" s="248" t="s">
        <v>167</v>
      </c>
      <c r="E27" s="248">
        <v>1E-4</v>
      </c>
      <c r="F27" s="249">
        <f>+$E$27/12</f>
        <v>8.3333333333333337E-6</v>
      </c>
      <c r="G27" s="249">
        <f t="shared" ref="G27:Q27" si="16">+$E$27/12</f>
        <v>8.3333333333333337E-6</v>
      </c>
      <c r="H27" s="249">
        <f t="shared" si="16"/>
        <v>8.3333333333333337E-6</v>
      </c>
      <c r="I27" s="249">
        <f t="shared" si="16"/>
        <v>8.3333333333333337E-6</v>
      </c>
      <c r="J27" s="249">
        <f t="shared" si="16"/>
        <v>8.3333333333333337E-6</v>
      </c>
      <c r="K27" s="249">
        <f t="shared" si="16"/>
        <v>8.3333333333333337E-6</v>
      </c>
      <c r="L27" s="249">
        <f t="shared" si="16"/>
        <v>8.3333333333333337E-6</v>
      </c>
      <c r="M27" s="249">
        <f t="shared" si="16"/>
        <v>8.3333333333333337E-6</v>
      </c>
      <c r="N27" s="249">
        <f t="shared" si="16"/>
        <v>8.3333333333333337E-6</v>
      </c>
      <c r="O27" s="249">
        <f t="shared" si="16"/>
        <v>8.3333333333333337E-6</v>
      </c>
      <c r="P27" s="249">
        <f t="shared" si="16"/>
        <v>8.3333333333333337E-6</v>
      </c>
      <c r="Q27" s="249">
        <f t="shared" si="16"/>
        <v>8.3333333333333337E-6</v>
      </c>
      <c r="R27" s="238">
        <f t="shared" si="11"/>
        <v>1.0000000000000003E-4</v>
      </c>
    </row>
    <row r="28" spans="1:18" ht="15.75" thickBot="1">
      <c r="B28" s="251">
        <f>SUM(B22:B27)</f>
        <v>1</v>
      </c>
      <c r="D28" s="250" t="s">
        <v>168</v>
      </c>
      <c r="E28" s="251">
        <f t="shared" ref="E28:R28" si="17">SUM(E22:E27)</f>
        <v>65000.000499999987</v>
      </c>
      <c r="F28" s="252">
        <f t="shared" si="17"/>
        <v>5416.6667083333341</v>
      </c>
      <c r="G28" s="252">
        <f t="shared" si="17"/>
        <v>5416.6667083333341</v>
      </c>
      <c r="H28" s="252">
        <f t="shared" si="17"/>
        <v>5416.6667083333341</v>
      </c>
      <c r="I28" s="252">
        <f t="shared" si="17"/>
        <v>5416.6667083333341</v>
      </c>
      <c r="J28" s="252">
        <f t="shared" si="17"/>
        <v>5416.6667083333341</v>
      </c>
      <c r="K28" s="252">
        <f t="shared" si="17"/>
        <v>5416.6667083333341</v>
      </c>
      <c r="L28" s="252">
        <f t="shared" si="17"/>
        <v>5416.6667083333341</v>
      </c>
      <c r="M28" s="252">
        <f t="shared" si="17"/>
        <v>5416.6667083333341</v>
      </c>
      <c r="N28" s="252">
        <f t="shared" si="17"/>
        <v>5416.6667083333341</v>
      </c>
      <c r="O28" s="252">
        <f t="shared" si="17"/>
        <v>5416.6667083333341</v>
      </c>
      <c r="P28" s="252">
        <f t="shared" si="17"/>
        <v>5416.6667083333341</v>
      </c>
      <c r="Q28" s="252">
        <f t="shared" si="17"/>
        <v>5416.6667083333341</v>
      </c>
      <c r="R28" s="252">
        <f t="shared" si="17"/>
        <v>65000.00049999998</v>
      </c>
    </row>
    <row r="29" spans="1:18" ht="15.75" thickTop="1">
      <c r="D29" s="250"/>
      <c r="E29" s="253"/>
      <c r="F29" s="253"/>
      <c r="G29" s="253"/>
      <c r="H29" s="253"/>
      <c r="I29" s="253"/>
      <c r="J29" s="253"/>
      <c r="K29" s="253"/>
      <c r="L29" s="253"/>
      <c r="M29" s="253"/>
      <c r="N29" s="253"/>
      <c r="O29" s="253"/>
      <c r="P29" s="253"/>
      <c r="Q29" s="253"/>
      <c r="R29" s="253"/>
    </row>
    <row r="30" spans="1:18">
      <c r="A30" s="256" t="str">
        <f>+A22</f>
        <v>Chef</v>
      </c>
      <c r="C30" s="238" t="s">
        <v>159</v>
      </c>
      <c r="F30" s="257">
        <f>+F22</f>
        <v>5416.666666666667</v>
      </c>
      <c r="G30" s="255">
        <f>+F30+G22</f>
        <v>10833.333333333334</v>
      </c>
      <c r="H30" s="255">
        <f t="shared" ref="H30:Q30" si="18">+G30+H22</f>
        <v>16250</v>
      </c>
      <c r="I30" s="255">
        <f t="shared" si="18"/>
        <v>21666.666666666668</v>
      </c>
      <c r="J30" s="255">
        <f t="shared" si="18"/>
        <v>27083.333333333336</v>
      </c>
      <c r="K30" s="255">
        <f t="shared" si="18"/>
        <v>32500.000000000004</v>
      </c>
      <c r="L30" s="255">
        <f t="shared" si="18"/>
        <v>37916.666666666672</v>
      </c>
      <c r="M30" s="255">
        <f t="shared" si="18"/>
        <v>43333.333333333336</v>
      </c>
      <c r="N30" s="255">
        <f t="shared" si="18"/>
        <v>48750</v>
      </c>
      <c r="O30" s="255">
        <f t="shared" si="18"/>
        <v>54166.666666666664</v>
      </c>
      <c r="P30" s="255">
        <f t="shared" si="18"/>
        <v>59583.333333333328</v>
      </c>
      <c r="Q30" s="255">
        <f t="shared" si="18"/>
        <v>64999.999999999993</v>
      </c>
    </row>
    <row r="31" spans="1:18">
      <c r="C31" s="238" t="s">
        <v>160</v>
      </c>
      <c r="F31" s="255">
        <f>+IF(F30&gt;$E$118,F30*$D$128,F30*$D$127)</f>
        <v>788.12500000000011</v>
      </c>
      <c r="G31" s="255">
        <f t="shared" ref="G31:Q31" si="19">+IF(G30&gt;$E$118,G30*$D$128,G30*$D$127)-F32</f>
        <v>788.12500000000011</v>
      </c>
      <c r="H31" s="255">
        <f t="shared" si="19"/>
        <v>788.12500000000023</v>
      </c>
      <c r="I31" s="255">
        <f t="shared" si="19"/>
        <v>788.125</v>
      </c>
      <c r="J31" s="255">
        <f t="shared" si="19"/>
        <v>788.12500000000045</v>
      </c>
      <c r="K31" s="255">
        <f t="shared" si="19"/>
        <v>788.125</v>
      </c>
      <c r="L31" s="255">
        <f t="shared" si="19"/>
        <v>788.12500000000091</v>
      </c>
      <c r="M31" s="255">
        <f t="shared" si="19"/>
        <v>788.12499999999909</v>
      </c>
      <c r="N31" s="255">
        <f t="shared" si="19"/>
        <v>788.125</v>
      </c>
      <c r="O31" s="255">
        <f t="shared" si="19"/>
        <v>788.125</v>
      </c>
      <c r="P31" s="255">
        <f t="shared" si="19"/>
        <v>788.12499999999909</v>
      </c>
      <c r="Q31" s="255">
        <f t="shared" si="19"/>
        <v>788.125</v>
      </c>
      <c r="R31" s="253"/>
    </row>
    <row r="32" spans="1:18">
      <c r="C32" s="238" t="s">
        <v>161</v>
      </c>
      <c r="F32" s="255">
        <f>+F31</f>
        <v>788.12500000000011</v>
      </c>
      <c r="G32" s="255">
        <f>+F32+G31</f>
        <v>1576.2500000000002</v>
      </c>
      <c r="H32" s="255">
        <f>+G32+H31</f>
        <v>2364.3750000000005</v>
      </c>
      <c r="I32" s="255">
        <f t="shared" ref="I32:Q32" si="20">+H32+I31</f>
        <v>3152.5000000000005</v>
      </c>
      <c r="J32" s="255">
        <f t="shared" si="20"/>
        <v>3940.6250000000009</v>
      </c>
      <c r="K32" s="255">
        <f t="shared" si="20"/>
        <v>4728.7500000000009</v>
      </c>
      <c r="L32" s="255">
        <f t="shared" si="20"/>
        <v>5516.8750000000018</v>
      </c>
      <c r="M32" s="255">
        <f t="shared" si="20"/>
        <v>6305.0000000000009</v>
      </c>
      <c r="N32" s="255">
        <f t="shared" si="20"/>
        <v>7093.1250000000009</v>
      </c>
      <c r="O32" s="255">
        <f t="shared" si="20"/>
        <v>7881.2500000000009</v>
      </c>
      <c r="P32" s="255">
        <f t="shared" si="20"/>
        <v>8669.375</v>
      </c>
      <c r="Q32" s="255">
        <f t="shared" si="20"/>
        <v>9457.5</v>
      </c>
      <c r="R32" s="253"/>
    </row>
    <row r="33" spans="1:18">
      <c r="R33" s="253"/>
    </row>
    <row r="34" spans="1:18">
      <c r="A34" s="256" t="str">
        <f>+A23</f>
        <v>Staff 2</v>
      </c>
      <c r="C34" s="238" t="s">
        <v>159</v>
      </c>
      <c r="D34" s="250"/>
      <c r="E34" s="253"/>
      <c r="F34" s="254">
        <f>+F23</f>
        <v>8.3333333333333337E-6</v>
      </c>
      <c r="G34" s="253">
        <f>+F34+G23</f>
        <v>1.6666666666666667E-5</v>
      </c>
      <c r="H34" s="253">
        <f t="shared" ref="H34:Q34" si="21">+G34+H23</f>
        <v>2.5000000000000001E-5</v>
      </c>
      <c r="I34" s="253">
        <f t="shared" si="21"/>
        <v>3.3333333333333335E-5</v>
      </c>
      <c r="J34" s="253">
        <f t="shared" si="21"/>
        <v>4.1666666666666672E-5</v>
      </c>
      <c r="K34" s="253">
        <f t="shared" si="21"/>
        <v>5.0000000000000009E-5</v>
      </c>
      <c r="L34" s="253">
        <f t="shared" si="21"/>
        <v>5.8333333333333346E-5</v>
      </c>
      <c r="M34" s="253">
        <f t="shared" si="21"/>
        <v>6.6666666666666683E-5</v>
      </c>
      <c r="N34" s="253">
        <f t="shared" si="21"/>
        <v>7.5000000000000021E-5</v>
      </c>
      <c r="O34" s="253">
        <f t="shared" si="21"/>
        <v>8.3333333333333358E-5</v>
      </c>
      <c r="P34" s="253">
        <f t="shared" si="21"/>
        <v>9.1666666666666695E-5</v>
      </c>
      <c r="Q34" s="253">
        <f t="shared" si="21"/>
        <v>1.0000000000000003E-4</v>
      </c>
      <c r="R34" s="253"/>
    </row>
    <row r="35" spans="1:18">
      <c r="C35" s="238" t="s">
        <v>160</v>
      </c>
      <c r="D35" s="250"/>
      <c r="E35" s="253"/>
      <c r="F35" s="255">
        <f>+IF(F34&gt;$E$118,F34*$D$128,F34*$D$127)</f>
        <v>1.2125000000000002E-6</v>
      </c>
      <c r="G35" s="255">
        <f t="shared" ref="G35:Q35" si="22">+IF(G34&gt;$E$118,G34*$D$128,G34*$D$127)-F36</f>
        <v>1.2125000000000002E-6</v>
      </c>
      <c r="H35" s="255">
        <f t="shared" si="22"/>
        <v>1.2125000000000002E-6</v>
      </c>
      <c r="I35" s="255">
        <f t="shared" si="22"/>
        <v>1.2125000000000002E-6</v>
      </c>
      <c r="J35" s="255">
        <f t="shared" si="22"/>
        <v>1.2125000000000007E-6</v>
      </c>
      <c r="K35" s="255">
        <f t="shared" si="22"/>
        <v>1.2125000000000007E-6</v>
      </c>
      <c r="L35" s="255">
        <f t="shared" si="22"/>
        <v>1.2125000000000007E-6</v>
      </c>
      <c r="M35" s="255">
        <f t="shared" si="22"/>
        <v>1.2125000000000007E-6</v>
      </c>
      <c r="N35" s="255">
        <f t="shared" si="22"/>
        <v>1.2125000000000007E-6</v>
      </c>
      <c r="O35" s="255">
        <f t="shared" si="22"/>
        <v>1.2125000000000007E-6</v>
      </c>
      <c r="P35" s="255">
        <f t="shared" si="22"/>
        <v>1.2125000000000007E-6</v>
      </c>
      <c r="Q35" s="255">
        <f t="shared" si="22"/>
        <v>1.2125000000000007E-6</v>
      </c>
      <c r="R35" s="253"/>
    </row>
    <row r="36" spans="1:18">
      <c r="C36" s="238" t="s">
        <v>161</v>
      </c>
      <c r="D36" s="250"/>
      <c r="E36" s="253"/>
      <c r="F36" s="255">
        <f>+F35</f>
        <v>1.2125000000000002E-6</v>
      </c>
      <c r="G36" s="255">
        <f>+F36+G35</f>
        <v>2.4250000000000005E-6</v>
      </c>
      <c r="H36" s="255">
        <f>+G36+H35</f>
        <v>3.6375000000000007E-6</v>
      </c>
      <c r="I36" s="255">
        <f t="shared" ref="I36:Q36" si="23">+H36+I35</f>
        <v>4.850000000000001E-6</v>
      </c>
      <c r="J36" s="255">
        <f t="shared" si="23"/>
        <v>6.0625000000000017E-6</v>
      </c>
      <c r="K36" s="255">
        <f t="shared" si="23"/>
        <v>7.2750000000000023E-6</v>
      </c>
      <c r="L36" s="255">
        <f t="shared" si="23"/>
        <v>8.487500000000003E-6</v>
      </c>
      <c r="M36" s="255">
        <f t="shared" si="23"/>
        <v>9.7000000000000037E-6</v>
      </c>
      <c r="N36" s="255">
        <f t="shared" si="23"/>
        <v>1.0912500000000004E-5</v>
      </c>
      <c r="O36" s="255">
        <f t="shared" si="23"/>
        <v>1.2125000000000005E-5</v>
      </c>
      <c r="P36" s="255">
        <f t="shared" si="23"/>
        <v>1.3337500000000006E-5</v>
      </c>
      <c r="Q36" s="255">
        <f t="shared" si="23"/>
        <v>1.4550000000000006E-5</v>
      </c>
      <c r="R36" s="253"/>
    </row>
    <row r="37" spans="1:18">
      <c r="D37" s="250"/>
      <c r="E37" s="253"/>
      <c r="F37" s="253"/>
      <c r="G37" s="253"/>
      <c r="H37" s="253"/>
      <c r="I37" s="253"/>
      <c r="J37" s="253"/>
      <c r="K37" s="253"/>
      <c r="L37" s="253"/>
      <c r="M37" s="253"/>
      <c r="N37" s="253"/>
      <c r="O37" s="253"/>
      <c r="P37" s="253"/>
      <c r="Q37" s="253"/>
      <c r="R37" s="253"/>
    </row>
    <row r="38" spans="1:18">
      <c r="A38" s="256" t="str">
        <f>+A24</f>
        <v>Staff 3</v>
      </c>
      <c r="C38" s="238" t="s">
        <v>159</v>
      </c>
      <c r="D38" s="250"/>
      <c r="E38" s="253"/>
      <c r="F38" s="254">
        <f>+F24</f>
        <v>8.3333333333333337E-6</v>
      </c>
      <c r="G38" s="253">
        <f>+F38+G24</f>
        <v>1.6666666666666667E-5</v>
      </c>
      <c r="H38" s="253">
        <f t="shared" ref="H38:Q38" si="24">+G38+H24</f>
        <v>2.5000000000000001E-5</v>
      </c>
      <c r="I38" s="253">
        <f t="shared" si="24"/>
        <v>3.3333333333333335E-5</v>
      </c>
      <c r="J38" s="253">
        <f t="shared" si="24"/>
        <v>4.1666666666666672E-5</v>
      </c>
      <c r="K38" s="253">
        <f t="shared" si="24"/>
        <v>5.0000000000000009E-5</v>
      </c>
      <c r="L38" s="253">
        <f t="shared" si="24"/>
        <v>5.8333333333333346E-5</v>
      </c>
      <c r="M38" s="253">
        <f t="shared" si="24"/>
        <v>6.6666666666666683E-5</v>
      </c>
      <c r="N38" s="253">
        <f t="shared" si="24"/>
        <v>7.5000000000000021E-5</v>
      </c>
      <c r="O38" s="253">
        <f t="shared" si="24"/>
        <v>8.3333333333333358E-5</v>
      </c>
      <c r="P38" s="253">
        <f t="shared" si="24"/>
        <v>9.1666666666666695E-5</v>
      </c>
      <c r="Q38" s="253">
        <f t="shared" si="24"/>
        <v>1.0000000000000003E-4</v>
      </c>
      <c r="R38" s="253"/>
    </row>
    <row r="39" spans="1:18">
      <c r="C39" s="238" t="s">
        <v>160</v>
      </c>
      <c r="D39" s="250"/>
      <c r="E39" s="253"/>
      <c r="F39" s="255">
        <f>+IF(F38&gt;$E$118,F38*$D$128,F38*$D$127)</f>
        <v>1.2125000000000002E-6</v>
      </c>
      <c r="G39" s="255">
        <f t="shared" ref="G39:Q39" si="25">+IF(G38&gt;$E$118,G38*$D$128,G38*$D$127)-F40</f>
        <v>1.2125000000000002E-6</v>
      </c>
      <c r="H39" s="255">
        <f t="shared" si="25"/>
        <v>1.2125000000000002E-6</v>
      </c>
      <c r="I39" s="255">
        <f t="shared" si="25"/>
        <v>1.2125000000000002E-6</v>
      </c>
      <c r="J39" s="255">
        <f t="shared" si="25"/>
        <v>1.2125000000000007E-6</v>
      </c>
      <c r="K39" s="255">
        <f t="shared" si="25"/>
        <v>1.2125000000000007E-6</v>
      </c>
      <c r="L39" s="255">
        <f t="shared" si="25"/>
        <v>1.2125000000000007E-6</v>
      </c>
      <c r="M39" s="255">
        <f t="shared" si="25"/>
        <v>1.2125000000000007E-6</v>
      </c>
      <c r="N39" s="255">
        <f t="shared" si="25"/>
        <v>1.2125000000000007E-6</v>
      </c>
      <c r="O39" s="255">
        <f t="shared" si="25"/>
        <v>1.2125000000000007E-6</v>
      </c>
      <c r="P39" s="255">
        <f t="shared" si="25"/>
        <v>1.2125000000000007E-6</v>
      </c>
      <c r="Q39" s="255">
        <f t="shared" si="25"/>
        <v>1.2125000000000007E-6</v>
      </c>
      <c r="R39" s="253"/>
    </row>
    <row r="40" spans="1:18">
      <c r="C40" s="238" t="s">
        <v>161</v>
      </c>
      <c r="D40" s="250"/>
      <c r="E40" s="253"/>
      <c r="F40" s="255">
        <f>+F39</f>
        <v>1.2125000000000002E-6</v>
      </c>
      <c r="G40" s="255">
        <f>+F40+G39</f>
        <v>2.4250000000000005E-6</v>
      </c>
      <c r="H40" s="255">
        <f>+G40+H39</f>
        <v>3.6375000000000007E-6</v>
      </c>
      <c r="I40" s="255">
        <f t="shared" ref="I40:Q40" si="26">+H40+I39</f>
        <v>4.850000000000001E-6</v>
      </c>
      <c r="J40" s="255">
        <f t="shared" si="26"/>
        <v>6.0625000000000017E-6</v>
      </c>
      <c r="K40" s="255">
        <f t="shared" si="26"/>
        <v>7.2750000000000023E-6</v>
      </c>
      <c r="L40" s="255">
        <f t="shared" si="26"/>
        <v>8.487500000000003E-6</v>
      </c>
      <c r="M40" s="255">
        <f t="shared" si="26"/>
        <v>9.7000000000000037E-6</v>
      </c>
      <c r="N40" s="255">
        <f t="shared" si="26"/>
        <v>1.0912500000000004E-5</v>
      </c>
      <c r="O40" s="255">
        <f t="shared" si="26"/>
        <v>1.2125000000000005E-5</v>
      </c>
      <c r="P40" s="255">
        <f t="shared" si="26"/>
        <v>1.3337500000000006E-5</v>
      </c>
      <c r="Q40" s="255">
        <f t="shared" si="26"/>
        <v>1.4550000000000006E-5</v>
      </c>
      <c r="R40" s="253"/>
    </row>
    <row r="41" spans="1:18">
      <c r="D41" s="250"/>
      <c r="E41" s="253"/>
      <c r="F41" s="253"/>
      <c r="G41" s="253"/>
      <c r="H41" s="253"/>
      <c r="I41" s="253"/>
      <c r="J41" s="253"/>
      <c r="K41" s="253"/>
      <c r="L41" s="253"/>
      <c r="M41" s="253"/>
      <c r="N41" s="253"/>
      <c r="O41" s="253"/>
      <c r="P41" s="253"/>
      <c r="Q41" s="253"/>
      <c r="R41" s="253"/>
    </row>
    <row r="42" spans="1:18">
      <c r="A42" s="256" t="str">
        <f>+A25</f>
        <v>Staff 4</v>
      </c>
      <c r="C42" s="238" t="s">
        <v>159</v>
      </c>
      <c r="D42" s="250"/>
      <c r="E42" s="253"/>
      <c r="F42" s="254">
        <f>+F25</f>
        <v>8.3333333333333337E-6</v>
      </c>
      <c r="G42" s="253">
        <f>+F42+G25</f>
        <v>1.6666666666666667E-5</v>
      </c>
      <c r="H42" s="253">
        <f t="shared" ref="H42:Q42" si="27">+G42+H25</f>
        <v>2.5000000000000001E-5</v>
      </c>
      <c r="I42" s="253">
        <f t="shared" si="27"/>
        <v>3.3333333333333335E-5</v>
      </c>
      <c r="J42" s="253">
        <f t="shared" si="27"/>
        <v>4.1666666666666672E-5</v>
      </c>
      <c r="K42" s="253">
        <f t="shared" si="27"/>
        <v>5.0000000000000009E-5</v>
      </c>
      <c r="L42" s="253">
        <f t="shared" si="27"/>
        <v>5.8333333333333346E-5</v>
      </c>
      <c r="M42" s="253">
        <f t="shared" si="27"/>
        <v>6.6666666666666683E-5</v>
      </c>
      <c r="N42" s="253">
        <f t="shared" si="27"/>
        <v>7.5000000000000021E-5</v>
      </c>
      <c r="O42" s="253">
        <f t="shared" si="27"/>
        <v>8.3333333333333358E-5</v>
      </c>
      <c r="P42" s="253">
        <f t="shared" si="27"/>
        <v>9.1666666666666695E-5</v>
      </c>
      <c r="Q42" s="253">
        <f t="shared" si="27"/>
        <v>1.0000000000000003E-4</v>
      </c>
      <c r="R42" s="253"/>
    </row>
    <row r="43" spans="1:18">
      <c r="C43" s="238" t="s">
        <v>160</v>
      </c>
      <c r="D43" s="250"/>
      <c r="E43" s="253"/>
      <c r="F43" s="255">
        <f>+IF(F42&gt;$E$118,F42*$D$128,F42*$D$127)</f>
        <v>1.2125000000000002E-6</v>
      </c>
      <c r="G43" s="255">
        <f t="shared" ref="G43:Q43" si="28">+IF(G42&gt;$E$118,G42*$D$128,G42*$D$127)-F44</f>
        <v>1.2125000000000002E-6</v>
      </c>
      <c r="H43" s="255">
        <f t="shared" si="28"/>
        <v>1.2125000000000002E-6</v>
      </c>
      <c r="I43" s="255">
        <f t="shared" si="28"/>
        <v>1.2125000000000002E-6</v>
      </c>
      <c r="J43" s="255">
        <f t="shared" si="28"/>
        <v>1.2125000000000007E-6</v>
      </c>
      <c r="K43" s="255">
        <f t="shared" si="28"/>
        <v>1.2125000000000007E-6</v>
      </c>
      <c r="L43" s="255">
        <f t="shared" si="28"/>
        <v>1.2125000000000007E-6</v>
      </c>
      <c r="M43" s="255">
        <f t="shared" si="28"/>
        <v>1.2125000000000007E-6</v>
      </c>
      <c r="N43" s="255">
        <f t="shared" si="28"/>
        <v>1.2125000000000007E-6</v>
      </c>
      <c r="O43" s="255">
        <f t="shared" si="28"/>
        <v>1.2125000000000007E-6</v>
      </c>
      <c r="P43" s="255">
        <f t="shared" si="28"/>
        <v>1.2125000000000007E-6</v>
      </c>
      <c r="Q43" s="255">
        <f t="shared" si="28"/>
        <v>1.2125000000000007E-6</v>
      </c>
      <c r="R43" s="253"/>
    </row>
    <row r="44" spans="1:18">
      <c r="C44" s="238" t="s">
        <v>161</v>
      </c>
      <c r="D44" s="250"/>
      <c r="E44" s="253"/>
      <c r="F44" s="255">
        <f>+F43</f>
        <v>1.2125000000000002E-6</v>
      </c>
      <c r="G44" s="255">
        <f>+F44+G43</f>
        <v>2.4250000000000005E-6</v>
      </c>
      <c r="H44" s="255">
        <f>+G44+H43</f>
        <v>3.6375000000000007E-6</v>
      </c>
      <c r="I44" s="255">
        <f t="shared" ref="I44:Q44" si="29">+H44+I43</f>
        <v>4.850000000000001E-6</v>
      </c>
      <c r="J44" s="255">
        <f t="shared" si="29"/>
        <v>6.0625000000000017E-6</v>
      </c>
      <c r="K44" s="255">
        <f t="shared" si="29"/>
        <v>7.2750000000000023E-6</v>
      </c>
      <c r="L44" s="255">
        <f t="shared" si="29"/>
        <v>8.487500000000003E-6</v>
      </c>
      <c r="M44" s="255">
        <f t="shared" si="29"/>
        <v>9.7000000000000037E-6</v>
      </c>
      <c r="N44" s="255">
        <f t="shared" si="29"/>
        <v>1.0912500000000004E-5</v>
      </c>
      <c r="O44" s="255">
        <f t="shared" si="29"/>
        <v>1.2125000000000005E-5</v>
      </c>
      <c r="P44" s="255">
        <f t="shared" si="29"/>
        <v>1.3337500000000006E-5</v>
      </c>
      <c r="Q44" s="255">
        <f t="shared" si="29"/>
        <v>1.4550000000000006E-5</v>
      </c>
      <c r="R44" s="253"/>
    </row>
    <row r="45" spans="1:18">
      <c r="D45" s="250"/>
      <c r="E45" s="253"/>
      <c r="F45" s="253"/>
      <c r="G45" s="253"/>
      <c r="H45" s="253"/>
      <c r="I45" s="253"/>
      <c r="J45" s="253"/>
      <c r="K45" s="253"/>
      <c r="L45" s="253"/>
      <c r="M45" s="253"/>
      <c r="N45" s="253"/>
      <c r="O45" s="253"/>
      <c r="P45" s="253"/>
      <c r="Q45" s="253"/>
      <c r="R45" s="253"/>
    </row>
    <row r="46" spans="1:18">
      <c r="A46" s="256" t="str">
        <f>+A26</f>
        <v>Staff 5</v>
      </c>
      <c r="C46" s="238" t="s">
        <v>159</v>
      </c>
      <c r="D46" s="250"/>
      <c r="E46" s="253"/>
      <c r="F46" s="254">
        <f>+F26</f>
        <v>8.3333333333333337E-6</v>
      </c>
      <c r="G46" s="253">
        <f>+F46+G26</f>
        <v>1.6666666666666667E-5</v>
      </c>
      <c r="H46" s="253">
        <f t="shared" ref="H46:Q46" si="30">+G46+H26</f>
        <v>2.5000000000000001E-5</v>
      </c>
      <c r="I46" s="253">
        <f t="shared" si="30"/>
        <v>3.3333333333333335E-5</v>
      </c>
      <c r="J46" s="253">
        <f t="shared" si="30"/>
        <v>4.1666666666666672E-5</v>
      </c>
      <c r="K46" s="253">
        <f t="shared" si="30"/>
        <v>5.0000000000000009E-5</v>
      </c>
      <c r="L46" s="253">
        <f t="shared" si="30"/>
        <v>5.8333333333333346E-5</v>
      </c>
      <c r="M46" s="253">
        <f t="shared" si="30"/>
        <v>6.6666666666666683E-5</v>
      </c>
      <c r="N46" s="253">
        <f t="shared" si="30"/>
        <v>7.5000000000000021E-5</v>
      </c>
      <c r="O46" s="253">
        <f t="shared" si="30"/>
        <v>8.3333333333333358E-5</v>
      </c>
      <c r="P46" s="253">
        <f t="shared" si="30"/>
        <v>9.1666666666666695E-5</v>
      </c>
      <c r="Q46" s="253">
        <f t="shared" si="30"/>
        <v>1.0000000000000003E-4</v>
      </c>
      <c r="R46" s="253"/>
    </row>
    <row r="47" spans="1:18">
      <c r="C47" s="238" t="s">
        <v>160</v>
      </c>
      <c r="D47" s="250"/>
      <c r="E47" s="253"/>
      <c r="F47" s="255">
        <f>+IF(F46&gt;$E$118,F46*$D$128,F46*$D$127)</f>
        <v>1.2125000000000002E-6</v>
      </c>
      <c r="G47" s="255">
        <f t="shared" ref="G47:Q47" si="31">+IF(G46&gt;$E$118,G46*$D$128,G46*$D$127)-F48</f>
        <v>1.2125000000000002E-6</v>
      </c>
      <c r="H47" s="255">
        <f t="shared" si="31"/>
        <v>1.2125000000000002E-6</v>
      </c>
      <c r="I47" s="255">
        <f t="shared" si="31"/>
        <v>1.2125000000000002E-6</v>
      </c>
      <c r="J47" s="255">
        <f t="shared" si="31"/>
        <v>1.2125000000000007E-6</v>
      </c>
      <c r="K47" s="255">
        <f t="shared" si="31"/>
        <v>1.2125000000000007E-6</v>
      </c>
      <c r="L47" s="255">
        <f t="shared" si="31"/>
        <v>1.2125000000000007E-6</v>
      </c>
      <c r="M47" s="255">
        <f t="shared" si="31"/>
        <v>1.2125000000000007E-6</v>
      </c>
      <c r="N47" s="255">
        <f t="shared" si="31"/>
        <v>1.2125000000000007E-6</v>
      </c>
      <c r="O47" s="255">
        <f t="shared" si="31"/>
        <v>1.2125000000000007E-6</v>
      </c>
      <c r="P47" s="255">
        <f t="shared" si="31"/>
        <v>1.2125000000000007E-6</v>
      </c>
      <c r="Q47" s="255">
        <f t="shared" si="31"/>
        <v>1.2125000000000007E-6</v>
      </c>
      <c r="R47" s="253"/>
    </row>
    <row r="48" spans="1:18">
      <c r="C48" s="238" t="s">
        <v>161</v>
      </c>
      <c r="D48" s="250"/>
      <c r="E48" s="253"/>
      <c r="F48" s="255">
        <f>+F47</f>
        <v>1.2125000000000002E-6</v>
      </c>
      <c r="G48" s="255">
        <f>+F48+G47</f>
        <v>2.4250000000000005E-6</v>
      </c>
      <c r="H48" s="255">
        <f>+G48+H47</f>
        <v>3.6375000000000007E-6</v>
      </c>
      <c r="I48" s="255">
        <f t="shared" ref="I48:Q48" si="32">+H48+I47</f>
        <v>4.850000000000001E-6</v>
      </c>
      <c r="J48" s="255">
        <f t="shared" si="32"/>
        <v>6.0625000000000017E-6</v>
      </c>
      <c r="K48" s="255">
        <f t="shared" si="32"/>
        <v>7.2750000000000023E-6</v>
      </c>
      <c r="L48" s="255">
        <f t="shared" si="32"/>
        <v>8.487500000000003E-6</v>
      </c>
      <c r="M48" s="255">
        <f t="shared" si="32"/>
        <v>9.7000000000000037E-6</v>
      </c>
      <c r="N48" s="255">
        <f t="shared" si="32"/>
        <v>1.0912500000000004E-5</v>
      </c>
      <c r="O48" s="255">
        <f t="shared" si="32"/>
        <v>1.2125000000000005E-5</v>
      </c>
      <c r="P48" s="255">
        <f t="shared" si="32"/>
        <v>1.3337500000000006E-5</v>
      </c>
      <c r="Q48" s="255">
        <f t="shared" si="32"/>
        <v>1.4550000000000006E-5</v>
      </c>
      <c r="R48" s="253"/>
    </row>
    <row r="49" spans="1:18">
      <c r="D49" s="250"/>
      <c r="E49" s="253"/>
      <c r="F49" s="253"/>
      <c r="G49" s="253"/>
      <c r="H49" s="253"/>
      <c r="I49" s="253"/>
      <c r="J49" s="253"/>
      <c r="K49" s="253"/>
      <c r="L49" s="253"/>
      <c r="M49" s="253"/>
      <c r="N49" s="253"/>
      <c r="O49" s="253"/>
      <c r="P49" s="253"/>
      <c r="Q49" s="253"/>
      <c r="R49" s="253"/>
    </row>
    <row r="50" spans="1:18">
      <c r="A50" s="256" t="str">
        <f>+A27</f>
        <v>Staff 6</v>
      </c>
      <c r="C50" s="238" t="s">
        <v>159</v>
      </c>
      <c r="D50" s="250"/>
      <c r="E50" s="253"/>
      <c r="F50" s="254">
        <f>+F27</f>
        <v>8.3333333333333337E-6</v>
      </c>
      <c r="G50" s="253">
        <f>+F50+G27</f>
        <v>1.6666666666666667E-5</v>
      </c>
      <c r="H50" s="253">
        <f t="shared" ref="H50:Q50" si="33">+G50+H27</f>
        <v>2.5000000000000001E-5</v>
      </c>
      <c r="I50" s="253">
        <f t="shared" si="33"/>
        <v>3.3333333333333335E-5</v>
      </c>
      <c r="J50" s="253">
        <f t="shared" si="33"/>
        <v>4.1666666666666672E-5</v>
      </c>
      <c r="K50" s="253">
        <f t="shared" si="33"/>
        <v>5.0000000000000009E-5</v>
      </c>
      <c r="L50" s="253">
        <f t="shared" si="33"/>
        <v>5.8333333333333346E-5</v>
      </c>
      <c r="M50" s="253">
        <f t="shared" si="33"/>
        <v>6.6666666666666683E-5</v>
      </c>
      <c r="N50" s="253">
        <f t="shared" si="33"/>
        <v>7.5000000000000021E-5</v>
      </c>
      <c r="O50" s="253">
        <f t="shared" si="33"/>
        <v>8.3333333333333358E-5</v>
      </c>
      <c r="P50" s="253">
        <f t="shared" si="33"/>
        <v>9.1666666666666695E-5</v>
      </c>
      <c r="Q50" s="253">
        <f t="shared" si="33"/>
        <v>1.0000000000000003E-4</v>
      </c>
      <c r="R50" s="253"/>
    </row>
    <row r="51" spans="1:18">
      <c r="C51" s="238" t="s">
        <v>160</v>
      </c>
      <c r="D51" s="250"/>
      <c r="E51" s="253"/>
      <c r="F51" s="255">
        <f>+IF(F50&gt;$E$118,F50*$D$128,F50*$D$127)</f>
        <v>1.2125000000000002E-6</v>
      </c>
      <c r="G51" s="255">
        <f t="shared" ref="G51:Q51" si="34">+IF(G50&gt;$E$118,G50*$D$128,G50*$D$127)-F52</f>
        <v>1.2125000000000002E-6</v>
      </c>
      <c r="H51" s="255">
        <f t="shared" si="34"/>
        <v>1.2125000000000002E-6</v>
      </c>
      <c r="I51" s="255">
        <f t="shared" si="34"/>
        <v>1.2125000000000002E-6</v>
      </c>
      <c r="J51" s="255">
        <f t="shared" si="34"/>
        <v>1.2125000000000007E-6</v>
      </c>
      <c r="K51" s="255">
        <f t="shared" si="34"/>
        <v>1.2125000000000007E-6</v>
      </c>
      <c r="L51" s="255">
        <f t="shared" si="34"/>
        <v>1.2125000000000007E-6</v>
      </c>
      <c r="M51" s="255">
        <f t="shared" si="34"/>
        <v>1.2125000000000007E-6</v>
      </c>
      <c r="N51" s="255">
        <f t="shared" si="34"/>
        <v>1.2125000000000007E-6</v>
      </c>
      <c r="O51" s="255">
        <f t="shared" si="34"/>
        <v>1.2125000000000007E-6</v>
      </c>
      <c r="P51" s="255">
        <f t="shared" si="34"/>
        <v>1.2125000000000007E-6</v>
      </c>
      <c r="Q51" s="255">
        <f t="shared" si="34"/>
        <v>1.2125000000000007E-6</v>
      </c>
      <c r="R51" s="253"/>
    </row>
    <row r="52" spans="1:18">
      <c r="C52" s="238" t="s">
        <v>161</v>
      </c>
      <c r="D52" s="250"/>
      <c r="E52" s="253"/>
      <c r="F52" s="255">
        <f>+F51</f>
        <v>1.2125000000000002E-6</v>
      </c>
      <c r="G52" s="255">
        <f>+F52+G51</f>
        <v>2.4250000000000005E-6</v>
      </c>
      <c r="H52" s="255">
        <f>+G52+H51</f>
        <v>3.6375000000000007E-6</v>
      </c>
      <c r="I52" s="255">
        <f t="shared" ref="I52:Q52" si="35">+H52+I51</f>
        <v>4.850000000000001E-6</v>
      </c>
      <c r="J52" s="255">
        <f t="shared" si="35"/>
        <v>6.0625000000000017E-6</v>
      </c>
      <c r="K52" s="255">
        <f t="shared" si="35"/>
        <v>7.2750000000000023E-6</v>
      </c>
      <c r="L52" s="255">
        <f t="shared" si="35"/>
        <v>8.487500000000003E-6</v>
      </c>
      <c r="M52" s="255">
        <f t="shared" si="35"/>
        <v>9.7000000000000037E-6</v>
      </c>
      <c r="N52" s="255">
        <f t="shared" si="35"/>
        <v>1.0912500000000004E-5</v>
      </c>
      <c r="O52" s="255">
        <f t="shared" si="35"/>
        <v>1.2125000000000005E-5</v>
      </c>
      <c r="P52" s="255">
        <f t="shared" si="35"/>
        <v>1.3337500000000006E-5</v>
      </c>
      <c r="Q52" s="255">
        <f t="shared" si="35"/>
        <v>1.4550000000000006E-5</v>
      </c>
      <c r="R52" s="253"/>
    </row>
    <row r="53" spans="1:18">
      <c r="E53" s="248"/>
    </row>
    <row r="54" spans="1:18">
      <c r="A54" s="247" t="s">
        <v>169</v>
      </c>
      <c r="C54" s="258"/>
      <c r="D54" s="280"/>
      <c r="E54" s="280" t="s">
        <v>740</v>
      </c>
    </row>
    <row r="55" spans="1:18">
      <c r="A55" s="248" t="s">
        <v>687</v>
      </c>
      <c r="C55" s="248"/>
      <c r="D55" s="261"/>
      <c r="E55" s="248">
        <v>1</v>
      </c>
      <c r="F55" s="249">
        <f>+F63*F64</f>
        <v>2000</v>
      </c>
      <c r="G55" s="249">
        <f t="shared" ref="G55:Q55" si="36">+G63*G64</f>
        <v>2000</v>
      </c>
      <c r="H55" s="249">
        <f t="shared" si="36"/>
        <v>2000</v>
      </c>
      <c r="I55" s="249">
        <f t="shared" si="36"/>
        <v>2000</v>
      </c>
      <c r="J55" s="249">
        <f t="shared" si="36"/>
        <v>2000</v>
      </c>
      <c r="K55" s="249">
        <f t="shared" si="36"/>
        <v>2000</v>
      </c>
      <c r="L55" s="249">
        <f t="shared" si="36"/>
        <v>2000</v>
      </c>
      <c r="M55" s="249">
        <f t="shared" si="36"/>
        <v>2000</v>
      </c>
      <c r="N55" s="249">
        <f t="shared" si="36"/>
        <v>2000</v>
      </c>
      <c r="O55" s="249">
        <f t="shared" si="36"/>
        <v>2000</v>
      </c>
      <c r="P55" s="249">
        <f t="shared" si="36"/>
        <v>2000</v>
      </c>
      <c r="Q55" s="249">
        <f t="shared" si="36"/>
        <v>2000</v>
      </c>
      <c r="R55" s="238">
        <f t="shared" ref="R55:R60" si="37">SUM(F55:Q55)</f>
        <v>24000</v>
      </c>
    </row>
    <row r="56" spans="1:18">
      <c r="A56" s="248" t="s">
        <v>688</v>
      </c>
      <c r="C56" s="248"/>
      <c r="D56" s="261"/>
      <c r="E56" s="248">
        <v>1</v>
      </c>
      <c r="F56" s="249">
        <f>+F69*F70</f>
        <v>1200</v>
      </c>
      <c r="G56" s="249">
        <f t="shared" ref="G56:Q56" si="38">+G69*G70</f>
        <v>1200</v>
      </c>
      <c r="H56" s="249">
        <f t="shared" si="38"/>
        <v>1200</v>
      </c>
      <c r="I56" s="249">
        <f t="shared" si="38"/>
        <v>1200</v>
      </c>
      <c r="J56" s="249">
        <f t="shared" si="38"/>
        <v>1200</v>
      </c>
      <c r="K56" s="249">
        <f t="shared" si="38"/>
        <v>1200</v>
      </c>
      <c r="L56" s="249">
        <f t="shared" si="38"/>
        <v>1200</v>
      </c>
      <c r="M56" s="249">
        <f t="shared" si="38"/>
        <v>1200</v>
      </c>
      <c r="N56" s="249">
        <f t="shared" si="38"/>
        <v>1200</v>
      </c>
      <c r="O56" s="249">
        <f t="shared" si="38"/>
        <v>1200</v>
      </c>
      <c r="P56" s="249">
        <f t="shared" si="38"/>
        <v>1200</v>
      </c>
      <c r="Q56" s="249">
        <f t="shared" si="38"/>
        <v>1200</v>
      </c>
      <c r="R56" s="238">
        <f t="shared" si="37"/>
        <v>14400</v>
      </c>
    </row>
    <row r="57" spans="1:18">
      <c r="A57" s="248" t="s">
        <v>688</v>
      </c>
      <c r="C57" s="248"/>
      <c r="D57" s="261"/>
      <c r="E57" s="248">
        <v>1</v>
      </c>
      <c r="F57" s="249">
        <f>+F75*F76</f>
        <v>1200</v>
      </c>
      <c r="G57" s="249">
        <f t="shared" ref="G57:Q57" si="39">+G75*G76</f>
        <v>1200</v>
      </c>
      <c r="H57" s="249">
        <f t="shared" si="39"/>
        <v>1200</v>
      </c>
      <c r="I57" s="249">
        <f t="shared" si="39"/>
        <v>1200</v>
      </c>
      <c r="J57" s="249">
        <f t="shared" si="39"/>
        <v>1200</v>
      </c>
      <c r="K57" s="249">
        <f t="shared" si="39"/>
        <v>1200</v>
      </c>
      <c r="L57" s="249">
        <f t="shared" si="39"/>
        <v>1200</v>
      </c>
      <c r="M57" s="249">
        <f t="shared" si="39"/>
        <v>1200</v>
      </c>
      <c r="N57" s="249">
        <f t="shared" si="39"/>
        <v>1200</v>
      </c>
      <c r="O57" s="249">
        <f t="shared" si="39"/>
        <v>1200</v>
      </c>
      <c r="P57" s="249">
        <f t="shared" si="39"/>
        <v>1200</v>
      </c>
      <c r="Q57" s="249">
        <f t="shared" si="39"/>
        <v>1200</v>
      </c>
      <c r="R57" s="238">
        <f t="shared" si="37"/>
        <v>14400</v>
      </c>
    </row>
    <row r="58" spans="1:18">
      <c r="A58" s="248" t="s">
        <v>165</v>
      </c>
      <c r="C58" s="248"/>
      <c r="D58" s="261"/>
      <c r="E58" s="248"/>
      <c r="F58" s="249">
        <f>+F81*F82</f>
        <v>0</v>
      </c>
      <c r="G58" s="249">
        <f t="shared" ref="G58:Q58" si="40">+G81*G82</f>
        <v>0</v>
      </c>
      <c r="H58" s="249">
        <f t="shared" si="40"/>
        <v>0</v>
      </c>
      <c r="I58" s="249">
        <f t="shared" si="40"/>
        <v>0</v>
      </c>
      <c r="J58" s="249">
        <f t="shared" si="40"/>
        <v>0</v>
      </c>
      <c r="K58" s="249">
        <f t="shared" si="40"/>
        <v>0</v>
      </c>
      <c r="L58" s="249">
        <f t="shared" si="40"/>
        <v>0</v>
      </c>
      <c r="M58" s="249">
        <f t="shared" si="40"/>
        <v>0</v>
      </c>
      <c r="N58" s="249">
        <f t="shared" si="40"/>
        <v>0</v>
      </c>
      <c r="O58" s="249">
        <f t="shared" si="40"/>
        <v>0</v>
      </c>
      <c r="P58" s="249">
        <f t="shared" si="40"/>
        <v>0</v>
      </c>
      <c r="Q58" s="249">
        <f t="shared" si="40"/>
        <v>0</v>
      </c>
      <c r="R58" s="238">
        <f t="shared" si="37"/>
        <v>0</v>
      </c>
    </row>
    <row r="59" spans="1:18">
      <c r="A59" s="248" t="s">
        <v>166</v>
      </c>
      <c r="C59" s="248"/>
      <c r="D59" s="261"/>
      <c r="E59" s="248"/>
      <c r="F59" s="249">
        <f>+F87*F88</f>
        <v>0</v>
      </c>
      <c r="G59" s="249">
        <f t="shared" ref="G59:Q59" si="41">+G87*G88</f>
        <v>0</v>
      </c>
      <c r="H59" s="249">
        <f t="shared" si="41"/>
        <v>0</v>
      </c>
      <c r="I59" s="249">
        <f t="shared" si="41"/>
        <v>0</v>
      </c>
      <c r="J59" s="249">
        <f t="shared" si="41"/>
        <v>0</v>
      </c>
      <c r="K59" s="249">
        <f t="shared" si="41"/>
        <v>0</v>
      </c>
      <c r="L59" s="249">
        <f t="shared" si="41"/>
        <v>0</v>
      </c>
      <c r="M59" s="249">
        <f t="shared" si="41"/>
        <v>0</v>
      </c>
      <c r="N59" s="249">
        <f t="shared" si="41"/>
        <v>0</v>
      </c>
      <c r="O59" s="249">
        <f t="shared" si="41"/>
        <v>0</v>
      </c>
      <c r="P59" s="249">
        <f t="shared" si="41"/>
        <v>0</v>
      </c>
      <c r="Q59" s="249">
        <f t="shared" si="41"/>
        <v>0</v>
      </c>
      <c r="R59" s="238">
        <f t="shared" si="37"/>
        <v>0</v>
      </c>
    </row>
    <row r="60" spans="1:18">
      <c r="A60" s="248" t="s">
        <v>167</v>
      </c>
      <c r="C60" s="248"/>
      <c r="D60" s="261"/>
      <c r="E60" s="248"/>
      <c r="F60" s="238">
        <f>+F93*F94</f>
        <v>0</v>
      </c>
      <c r="G60" s="238">
        <f t="shared" ref="G60:Q60" si="42">+G93*G94</f>
        <v>0</v>
      </c>
      <c r="H60" s="238">
        <f t="shared" si="42"/>
        <v>0</v>
      </c>
      <c r="I60" s="238">
        <f t="shared" si="42"/>
        <v>0</v>
      </c>
      <c r="J60" s="238">
        <f t="shared" si="42"/>
        <v>0</v>
      </c>
      <c r="K60" s="238">
        <f t="shared" si="42"/>
        <v>0</v>
      </c>
      <c r="L60" s="238">
        <f t="shared" si="42"/>
        <v>0</v>
      </c>
      <c r="M60" s="238">
        <f t="shared" si="42"/>
        <v>0</v>
      </c>
      <c r="N60" s="238">
        <f t="shared" si="42"/>
        <v>0</v>
      </c>
      <c r="O60" s="238">
        <f t="shared" si="42"/>
        <v>0</v>
      </c>
      <c r="P60" s="238">
        <f t="shared" si="42"/>
        <v>0</v>
      </c>
      <c r="Q60" s="238">
        <f t="shared" si="42"/>
        <v>0</v>
      </c>
      <c r="R60" s="238">
        <f t="shared" si="37"/>
        <v>0</v>
      </c>
    </row>
    <row r="61" spans="1:18" ht="15.75" thickBot="1">
      <c r="D61" s="259"/>
      <c r="E61" s="251">
        <f>SUM(E55:E60)</f>
        <v>3</v>
      </c>
      <c r="F61" s="252">
        <f t="shared" ref="F61:R61" si="43">SUM(F55:F60)</f>
        <v>4400</v>
      </c>
      <c r="G61" s="252">
        <f t="shared" si="43"/>
        <v>4400</v>
      </c>
      <c r="H61" s="252">
        <f t="shared" si="43"/>
        <v>4400</v>
      </c>
      <c r="I61" s="252">
        <f t="shared" si="43"/>
        <v>4400</v>
      </c>
      <c r="J61" s="252">
        <f t="shared" si="43"/>
        <v>4400</v>
      </c>
      <c r="K61" s="252">
        <f t="shared" si="43"/>
        <v>4400</v>
      </c>
      <c r="L61" s="252">
        <f t="shared" si="43"/>
        <v>4400</v>
      </c>
      <c r="M61" s="252">
        <f t="shared" si="43"/>
        <v>4400</v>
      </c>
      <c r="N61" s="252">
        <f t="shared" si="43"/>
        <v>4400</v>
      </c>
      <c r="O61" s="252">
        <f t="shared" si="43"/>
        <v>4400</v>
      </c>
      <c r="P61" s="252">
        <f t="shared" si="43"/>
        <v>4400</v>
      </c>
      <c r="Q61" s="252">
        <f t="shared" si="43"/>
        <v>4400</v>
      </c>
      <c r="R61" s="252">
        <f t="shared" si="43"/>
        <v>52800</v>
      </c>
    </row>
    <row r="62" spans="1:18" ht="15.75" thickTop="1">
      <c r="C62" s="260"/>
      <c r="D62" s="260"/>
      <c r="E62" s="260"/>
    </row>
    <row r="63" spans="1:18">
      <c r="A63" s="256" t="str">
        <f>+A55</f>
        <v>Hostess/Waitress</v>
      </c>
      <c r="C63" s="238" t="s">
        <v>170</v>
      </c>
      <c r="F63" s="281">
        <v>80</v>
      </c>
      <c r="G63" s="281">
        <v>80</v>
      </c>
      <c r="H63" s="281">
        <v>80</v>
      </c>
      <c r="I63" s="281">
        <v>80</v>
      </c>
      <c r="J63" s="281">
        <v>80</v>
      </c>
      <c r="K63" s="281">
        <v>80</v>
      </c>
      <c r="L63" s="281">
        <v>80</v>
      </c>
      <c r="M63" s="281">
        <v>80</v>
      </c>
      <c r="N63" s="281">
        <v>80</v>
      </c>
      <c r="O63" s="281">
        <v>80</v>
      </c>
      <c r="P63" s="281">
        <v>80</v>
      </c>
      <c r="Q63" s="281">
        <v>80</v>
      </c>
    </row>
    <row r="64" spans="1:18">
      <c r="C64" s="238" t="s">
        <v>27</v>
      </c>
      <c r="F64" s="261">
        <v>25</v>
      </c>
      <c r="G64" s="261">
        <v>25</v>
      </c>
      <c r="H64" s="261">
        <v>25</v>
      </c>
      <c r="I64" s="261">
        <v>25</v>
      </c>
      <c r="J64" s="261">
        <v>25</v>
      </c>
      <c r="K64" s="261">
        <v>25</v>
      </c>
      <c r="L64" s="261">
        <v>25</v>
      </c>
      <c r="M64" s="261">
        <v>25</v>
      </c>
      <c r="N64" s="261">
        <v>25</v>
      </c>
      <c r="O64" s="261">
        <v>25</v>
      </c>
      <c r="P64" s="261">
        <v>25</v>
      </c>
      <c r="Q64" s="261">
        <v>25</v>
      </c>
    </row>
    <row r="65" spans="1:20">
      <c r="C65" s="238" t="s">
        <v>159</v>
      </c>
      <c r="F65" s="255">
        <f>+F55</f>
        <v>2000</v>
      </c>
      <c r="G65" s="255">
        <f>+F65+G55</f>
        <v>4000</v>
      </c>
      <c r="H65" s="255">
        <f t="shared" ref="H65:Q65" si="44">+G65+H55</f>
        <v>6000</v>
      </c>
      <c r="I65" s="255">
        <f t="shared" si="44"/>
        <v>8000</v>
      </c>
      <c r="J65" s="255">
        <f t="shared" si="44"/>
        <v>10000</v>
      </c>
      <c r="K65" s="255">
        <f t="shared" si="44"/>
        <v>12000</v>
      </c>
      <c r="L65" s="255">
        <f t="shared" si="44"/>
        <v>14000</v>
      </c>
      <c r="M65" s="255">
        <f t="shared" si="44"/>
        <v>16000</v>
      </c>
      <c r="N65" s="255">
        <f t="shared" si="44"/>
        <v>18000</v>
      </c>
      <c r="O65" s="255">
        <f t="shared" si="44"/>
        <v>20000</v>
      </c>
      <c r="P65" s="255">
        <f t="shared" si="44"/>
        <v>22000</v>
      </c>
      <c r="Q65" s="255">
        <f t="shared" si="44"/>
        <v>24000</v>
      </c>
      <c r="R65" s="262"/>
    </row>
    <row r="66" spans="1:20">
      <c r="C66" s="238" t="s">
        <v>160</v>
      </c>
      <c r="E66" s="263">
        <f>+$D$127</f>
        <v>0.14550000000000002</v>
      </c>
      <c r="F66" s="255">
        <f>+$E$66*F55</f>
        <v>291.00000000000006</v>
      </c>
      <c r="G66" s="255">
        <f t="shared" ref="G66:Q66" si="45">+$E$66*G55</f>
        <v>291.00000000000006</v>
      </c>
      <c r="H66" s="255">
        <f t="shared" si="45"/>
        <v>291.00000000000006</v>
      </c>
      <c r="I66" s="255">
        <f t="shared" si="45"/>
        <v>291.00000000000006</v>
      </c>
      <c r="J66" s="255">
        <f t="shared" si="45"/>
        <v>291.00000000000006</v>
      </c>
      <c r="K66" s="255">
        <f t="shared" si="45"/>
        <v>291.00000000000006</v>
      </c>
      <c r="L66" s="255">
        <f t="shared" si="45"/>
        <v>291.00000000000006</v>
      </c>
      <c r="M66" s="255">
        <f t="shared" si="45"/>
        <v>291.00000000000006</v>
      </c>
      <c r="N66" s="255">
        <f t="shared" si="45"/>
        <v>291.00000000000006</v>
      </c>
      <c r="O66" s="255">
        <f t="shared" si="45"/>
        <v>291.00000000000006</v>
      </c>
      <c r="P66" s="255">
        <f t="shared" si="45"/>
        <v>291.00000000000006</v>
      </c>
      <c r="Q66" s="255">
        <f t="shared" si="45"/>
        <v>291.00000000000006</v>
      </c>
      <c r="R66" s="238">
        <f>SUM(F66:Q66)</f>
        <v>3492.0000000000005</v>
      </c>
      <c r="S66" s="256"/>
      <c r="T66" s="238">
        <f>+R66-S66</f>
        <v>3492.0000000000005</v>
      </c>
    </row>
    <row r="67" spans="1:20">
      <c r="C67" s="238" t="s">
        <v>161</v>
      </c>
      <c r="F67" s="255">
        <f>+F66</f>
        <v>291.00000000000006</v>
      </c>
      <c r="G67" s="255">
        <f>+F67+G66</f>
        <v>582.00000000000011</v>
      </c>
      <c r="H67" s="255">
        <f>+G67+H66</f>
        <v>873.00000000000023</v>
      </c>
      <c r="I67" s="255">
        <f t="shared" ref="I67:Q67" si="46">+H67+I66</f>
        <v>1164.0000000000002</v>
      </c>
      <c r="J67" s="255">
        <f t="shared" si="46"/>
        <v>1455.0000000000002</v>
      </c>
      <c r="K67" s="255">
        <f t="shared" si="46"/>
        <v>1746.0000000000002</v>
      </c>
      <c r="L67" s="255">
        <f t="shared" si="46"/>
        <v>2037.0000000000002</v>
      </c>
      <c r="M67" s="255">
        <f t="shared" si="46"/>
        <v>2328.0000000000005</v>
      </c>
      <c r="N67" s="255">
        <f t="shared" si="46"/>
        <v>2619.0000000000005</v>
      </c>
      <c r="O67" s="255">
        <f t="shared" si="46"/>
        <v>2910.0000000000005</v>
      </c>
      <c r="P67" s="255">
        <f t="shared" si="46"/>
        <v>3201.0000000000005</v>
      </c>
      <c r="Q67" s="255">
        <f t="shared" si="46"/>
        <v>3492.0000000000005</v>
      </c>
      <c r="R67" s="257"/>
      <c r="T67" s="264" t="s">
        <v>171</v>
      </c>
    </row>
    <row r="68" spans="1:20">
      <c r="R68" s="262"/>
      <c r="S68" s="264"/>
    </row>
    <row r="69" spans="1:20">
      <c r="A69" s="256" t="str">
        <f>+A56</f>
        <v>Waitress</v>
      </c>
      <c r="C69" s="238" t="s">
        <v>170</v>
      </c>
      <c r="F69" s="281">
        <v>80</v>
      </c>
      <c r="G69" s="281">
        <v>80</v>
      </c>
      <c r="H69" s="281">
        <v>80</v>
      </c>
      <c r="I69" s="281">
        <v>80</v>
      </c>
      <c r="J69" s="281">
        <v>80</v>
      </c>
      <c r="K69" s="281">
        <v>80</v>
      </c>
      <c r="L69" s="281">
        <v>80</v>
      </c>
      <c r="M69" s="281">
        <v>80</v>
      </c>
      <c r="N69" s="281">
        <v>80</v>
      </c>
      <c r="O69" s="281">
        <v>80</v>
      </c>
      <c r="P69" s="281">
        <v>80</v>
      </c>
      <c r="Q69" s="281">
        <v>80</v>
      </c>
    </row>
    <row r="70" spans="1:20">
      <c r="C70" s="238" t="s">
        <v>27</v>
      </c>
      <c r="F70" s="261">
        <v>15</v>
      </c>
      <c r="G70" s="261">
        <v>15</v>
      </c>
      <c r="H70" s="261">
        <v>15</v>
      </c>
      <c r="I70" s="261">
        <v>15</v>
      </c>
      <c r="J70" s="261">
        <v>15</v>
      </c>
      <c r="K70" s="261">
        <v>15</v>
      </c>
      <c r="L70" s="261">
        <v>15</v>
      </c>
      <c r="M70" s="261">
        <v>15</v>
      </c>
      <c r="N70" s="261">
        <v>15</v>
      </c>
      <c r="O70" s="261">
        <v>15</v>
      </c>
      <c r="P70" s="261">
        <v>15</v>
      </c>
      <c r="Q70" s="261">
        <v>15</v>
      </c>
    </row>
    <row r="71" spans="1:20">
      <c r="C71" s="238" t="s">
        <v>159</v>
      </c>
      <c r="F71" s="249">
        <f>+E71+F56</f>
        <v>1200</v>
      </c>
      <c r="G71" s="249">
        <f>+F71+G56</f>
        <v>2400</v>
      </c>
      <c r="H71" s="249">
        <f t="shared" ref="H71:Q71" si="47">+G71+H56</f>
        <v>3600</v>
      </c>
      <c r="I71" s="249">
        <f t="shared" si="47"/>
        <v>4800</v>
      </c>
      <c r="J71" s="249">
        <f t="shared" si="47"/>
        <v>6000</v>
      </c>
      <c r="K71" s="249">
        <f t="shared" si="47"/>
        <v>7200</v>
      </c>
      <c r="L71" s="249">
        <f t="shared" si="47"/>
        <v>8400</v>
      </c>
      <c r="M71" s="249">
        <f t="shared" si="47"/>
        <v>9600</v>
      </c>
      <c r="N71" s="249">
        <f t="shared" si="47"/>
        <v>10800</v>
      </c>
      <c r="O71" s="249">
        <f t="shared" si="47"/>
        <v>12000</v>
      </c>
      <c r="P71" s="249">
        <f t="shared" si="47"/>
        <v>13200</v>
      </c>
      <c r="Q71" s="249">
        <f t="shared" si="47"/>
        <v>14400</v>
      </c>
    </row>
    <row r="72" spans="1:20">
      <c r="C72" s="238" t="s">
        <v>160</v>
      </c>
      <c r="E72" s="263">
        <f>+$D$127</f>
        <v>0.14550000000000002</v>
      </c>
      <c r="F72" s="255">
        <f>+$E$72*F56</f>
        <v>174.60000000000002</v>
      </c>
      <c r="G72" s="255">
        <f t="shared" ref="G72:Q72" si="48">+$E$72*G56</f>
        <v>174.60000000000002</v>
      </c>
      <c r="H72" s="255">
        <f t="shared" si="48"/>
        <v>174.60000000000002</v>
      </c>
      <c r="I72" s="255">
        <f t="shared" si="48"/>
        <v>174.60000000000002</v>
      </c>
      <c r="J72" s="255">
        <f t="shared" si="48"/>
        <v>174.60000000000002</v>
      </c>
      <c r="K72" s="255">
        <f t="shared" si="48"/>
        <v>174.60000000000002</v>
      </c>
      <c r="L72" s="255">
        <f t="shared" si="48"/>
        <v>174.60000000000002</v>
      </c>
      <c r="M72" s="255">
        <f t="shared" si="48"/>
        <v>174.60000000000002</v>
      </c>
      <c r="N72" s="255">
        <f t="shared" si="48"/>
        <v>174.60000000000002</v>
      </c>
      <c r="O72" s="255">
        <f t="shared" si="48"/>
        <v>174.60000000000002</v>
      </c>
      <c r="P72" s="255">
        <f t="shared" si="48"/>
        <v>174.60000000000002</v>
      </c>
      <c r="Q72" s="255">
        <f t="shared" si="48"/>
        <v>174.60000000000002</v>
      </c>
      <c r="R72" s="238">
        <f>SUM(F72:Q72)</f>
        <v>2095.1999999999998</v>
      </c>
      <c r="S72" s="256"/>
      <c r="T72" s="238">
        <f>+R72-S72</f>
        <v>2095.1999999999998</v>
      </c>
    </row>
    <row r="73" spans="1:20">
      <c r="C73" s="238" t="s">
        <v>161</v>
      </c>
      <c r="F73" s="255">
        <f>+F72</f>
        <v>174.60000000000002</v>
      </c>
      <c r="G73" s="255">
        <f>+F73+G72</f>
        <v>349.20000000000005</v>
      </c>
      <c r="H73" s="255">
        <f>+G73+H72</f>
        <v>523.80000000000007</v>
      </c>
      <c r="I73" s="255">
        <f t="shared" ref="I73:Q73" si="49">+H73+I72</f>
        <v>698.40000000000009</v>
      </c>
      <c r="J73" s="255">
        <f t="shared" si="49"/>
        <v>873.00000000000011</v>
      </c>
      <c r="K73" s="255">
        <f t="shared" si="49"/>
        <v>1047.6000000000001</v>
      </c>
      <c r="L73" s="255">
        <f t="shared" si="49"/>
        <v>1222.2000000000003</v>
      </c>
      <c r="M73" s="255">
        <f t="shared" si="49"/>
        <v>1396.8000000000002</v>
      </c>
      <c r="N73" s="255">
        <f t="shared" si="49"/>
        <v>1571.4</v>
      </c>
      <c r="O73" s="255">
        <f t="shared" si="49"/>
        <v>1746</v>
      </c>
      <c r="P73" s="255">
        <f t="shared" si="49"/>
        <v>1920.6</v>
      </c>
      <c r="Q73" s="255">
        <f t="shared" si="49"/>
        <v>2095.1999999999998</v>
      </c>
      <c r="T73" s="264" t="s">
        <v>171</v>
      </c>
    </row>
    <row r="74" spans="1:20">
      <c r="F74" s="248"/>
      <c r="G74" s="248"/>
      <c r="H74" s="248"/>
      <c r="I74" s="248"/>
      <c r="J74" s="248"/>
      <c r="K74" s="248"/>
      <c r="L74" s="248"/>
      <c r="M74" s="248"/>
      <c r="N74" s="248"/>
      <c r="O74" s="248"/>
      <c r="P74" s="248"/>
      <c r="Q74" s="248"/>
    </row>
    <row r="75" spans="1:20">
      <c r="A75" s="256" t="str">
        <f>+A57</f>
        <v>Waitress</v>
      </c>
      <c r="C75" s="238" t="s">
        <v>170</v>
      </c>
      <c r="F75" s="281">
        <v>80</v>
      </c>
      <c r="G75" s="281">
        <v>80</v>
      </c>
      <c r="H75" s="281">
        <v>80</v>
      </c>
      <c r="I75" s="281">
        <v>80</v>
      </c>
      <c r="J75" s="281">
        <v>80</v>
      </c>
      <c r="K75" s="281">
        <v>80</v>
      </c>
      <c r="L75" s="281">
        <v>80</v>
      </c>
      <c r="M75" s="281">
        <v>80</v>
      </c>
      <c r="N75" s="281">
        <v>80</v>
      </c>
      <c r="O75" s="281">
        <v>80</v>
      </c>
      <c r="P75" s="281">
        <v>80</v>
      </c>
      <c r="Q75" s="281">
        <v>80</v>
      </c>
    </row>
    <row r="76" spans="1:20">
      <c r="C76" s="238" t="s">
        <v>27</v>
      </c>
      <c r="F76" s="261">
        <v>15</v>
      </c>
      <c r="G76" s="261">
        <v>15</v>
      </c>
      <c r="H76" s="261">
        <v>15</v>
      </c>
      <c r="I76" s="261">
        <v>15</v>
      </c>
      <c r="J76" s="261">
        <v>15</v>
      </c>
      <c r="K76" s="261">
        <v>15</v>
      </c>
      <c r="L76" s="261">
        <v>15</v>
      </c>
      <c r="M76" s="261">
        <v>15</v>
      </c>
      <c r="N76" s="261">
        <v>15</v>
      </c>
      <c r="O76" s="261">
        <v>15</v>
      </c>
      <c r="P76" s="261">
        <v>15</v>
      </c>
      <c r="Q76" s="261">
        <v>15</v>
      </c>
    </row>
    <row r="77" spans="1:20">
      <c r="C77" s="238" t="s">
        <v>159</v>
      </c>
      <c r="F77" s="256">
        <f>+F57</f>
        <v>1200</v>
      </c>
      <c r="G77" s="255">
        <f>+F77+G57</f>
        <v>2400</v>
      </c>
      <c r="H77" s="255">
        <f t="shared" ref="H77:Q77" si="50">+G77+H57</f>
        <v>3600</v>
      </c>
      <c r="I77" s="255">
        <f t="shared" si="50"/>
        <v>4800</v>
      </c>
      <c r="J77" s="255">
        <f t="shared" si="50"/>
        <v>6000</v>
      </c>
      <c r="K77" s="255">
        <f t="shared" si="50"/>
        <v>7200</v>
      </c>
      <c r="L77" s="255">
        <f t="shared" si="50"/>
        <v>8400</v>
      </c>
      <c r="M77" s="255">
        <f t="shared" si="50"/>
        <v>9600</v>
      </c>
      <c r="N77" s="255">
        <f t="shared" si="50"/>
        <v>10800</v>
      </c>
      <c r="O77" s="255">
        <f t="shared" si="50"/>
        <v>12000</v>
      </c>
      <c r="P77" s="255">
        <f t="shared" si="50"/>
        <v>13200</v>
      </c>
      <c r="Q77" s="255">
        <f t="shared" si="50"/>
        <v>14400</v>
      </c>
    </row>
    <row r="78" spans="1:20">
      <c r="C78" s="238" t="s">
        <v>160</v>
      </c>
      <c r="E78" s="263">
        <f>+$D$127</f>
        <v>0.14550000000000002</v>
      </c>
      <c r="F78" s="255">
        <f>+$E$78*F57</f>
        <v>174.60000000000002</v>
      </c>
      <c r="G78" s="255">
        <f t="shared" ref="G78:Q78" si="51">+$E$78*G57</f>
        <v>174.60000000000002</v>
      </c>
      <c r="H78" s="255">
        <f t="shared" si="51"/>
        <v>174.60000000000002</v>
      </c>
      <c r="I78" s="255">
        <f t="shared" si="51"/>
        <v>174.60000000000002</v>
      </c>
      <c r="J78" s="255">
        <f t="shared" si="51"/>
        <v>174.60000000000002</v>
      </c>
      <c r="K78" s="255">
        <f t="shared" si="51"/>
        <v>174.60000000000002</v>
      </c>
      <c r="L78" s="255">
        <f t="shared" si="51"/>
        <v>174.60000000000002</v>
      </c>
      <c r="M78" s="255">
        <f t="shared" si="51"/>
        <v>174.60000000000002</v>
      </c>
      <c r="N78" s="255">
        <f t="shared" si="51"/>
        <v>174.60000000000002</v>
      </c>
      <c r="O78" s="255">
        <f t="shared" si="51"/>
        <v>174.60000000000002</v>
      </c>
      <c r="P78" s="255">
        <f t="shared" si="51"/>
        <v>174.60000000000002</v>
      </c>
      <c r="Q78" s="255">
        <f t="shared" si="51"/>
        <v>174.60000000000002</v>
      </c>
      <c r="R78" s="238">
        <f>SUM(F78:Q78)</f>
        <v>2095.1999999999998</v>
      </c>
      <c r="S78" s="256"/>
      <c r="T78" s="238">
        <f>+R78-S78</f>
        <v>2095.1999999999998</v>
      </c>
    </row>
    <row r="79" spans="1:20">
      <c r="C79" s="238" t="s">
        <v>161</v>
      </c>
      <c r="F79" s="255">
        <f>+F78</f>
        <v>174.60000000000002</v>
      </c>
      <c r="G79" s="255">
        <f>+F79+G78</f>
        <v>349.20000000000005</v>
      </c>
      <c r="H79" s="255">
        <f>+G79+H78</f>
        <v>523.80000000000007</v>
      </c>
      <c r="I79" s="255">
        <f t="shared" ref="I79:Q79" si="52">+H79+I78</f>
        <v>698.40000000000009</v>
      </c>
      <c r="J79" s="255">
        <f t="shared" si="52"/>
        <v>873.00000000000011</v>
      </c>
      <c r="K79" s="255">
        <f t="shared" si="52"/>
        <v>1047.6000000000001</v>
      </c>
      <c r="L79" s="255">
        <f t="shared" si="52"/>
        <v>1222.2000000000003</v>
      </c>
      <c r="M79" s="255">
        <f t="shared" si="52"/>
        <v>1396.8000000000002</v>
      </c>
      <c r="N79" s="255">
        <f t="shared" si="52"/>
        <v>1571.4</v>
      </c>
      <c r="O79" s="255">
        <f t="shared" si="52"/>
        <v>1746</v>
      </c>
      <c r="P79" s="255">
        <f t="shared" si="52"/>
        <v>1920.6</v>
      </c>
      <c r="Q79" s="255">
        <f t="shared" si="52"/>
        <v>2095.1999999999998</v>
      </c>
      <c r="T79" s="264" t="s">
        <v>171</v>
      </c>
    </row>
    <row r="80" spans="1:20">
      <c r="F80" s="248"/>
      <c r="G80" s="248"/>
      <c r="H80" s="248"/>
      <c r="I80" s="248"/>
      <c r="J80" s="248"/>
      <c r="K80" s="248"/>
      <c r="L80" s="248"/>
      <c r="M80" s="248"/>
      <c r="N80" s="248"/>
      <c r="O80" s="248"/>
      <c r="P80" s="248"/>
      <c r="Q80" s="248"/>
    </row>
    <row r="81" spans="1:20">
      <c r="A81" s="256" t="str">
        <f>+A58</f>
        <v>Staff 4</v>
      </c>
      <c r="C81" s="238" t="s">
        <v>170</v>
      </c>
      <c r="F81" s="281">
        <v>0</v>
      </c>
      <c r="G81" s="281">
        <v>0</v>
      </c>
      <c r="H81" s="281">
        <v>0</v>
      </c>
      <c r="I81" s="281">
        <v>0</v>
      </c>
      <c r="J81" s="281">
        <v>0</v>
      </c>
      <c r="K81" s="281">
        <v>0</v>
      </c>
      <c r="L81" s="281">
        <v>0</v>
      </c>
      <c r="M81" s="281">
        <v>0</v>
      </c>
      <c r="N81" s="281">
        <v>0</v>
      </c>
      <c r="O81" s="281">
        <v>0</v>
      </c>
      <c r="P81" s="281">
        <v>0</v>
      </c>
      <c r="Q81" s="281">
        <v>0</v>
      </c>
    </row>
    <row r="82" spans="1:20">
      <c r="C82" s="238" t="s">
        <v>27</v>
      </c>
      <c r="F82" s="261">
        <v>10</v>
      </c>
      <c r="G82" s="261">
        <v>10</v>
      </c>
      <c r="H82" s="261">
        <v>10</v>
      </c>
      <c r="I82" s="261">
        <v>10</v>
      </c>
      <c r="J82" s="261">
        <v>10</v>
      </c>
      <c r="K82" s="261">
        <v>10</v>
      </c>
      <c r="L82" s="261">
        <v>10</v>
      </c>
      <c r="M82" s="261">
        <v>10</v>
      </c>
      <c r="N82" s="261">
        <v>10</v>
      </c>
      <c r="O82" s="261">
        <v>10</v>
      </c>
      <c r="P82" s="261">
        <v>10</v>
      </c>
      <c r="Q82" s="261">
        <v>10</v>
      </c>
    </row>
    <row r="83" spans="1:20">
      <c r="C83" s="238" t="s">
        <v>159</v>
      </c>
      <c r="F83" s="256">
        <f>+F58</f>
        <v>0</v>
      </c>
      <c r="G83" s="249">
        <f>+F83+G58</f>
        <v>0</v>
      </c>
      <c r="H83" s="249">
        <f t="shared" ref="H83:Q83" si="53">+G83+H58</f>
        <v>0</v>
      </c>
      <c r="I83" s="249">
        <f t="shared" si="53"/>
        <v>0</v>
      </c>
      <c r="J83" s="249">
        <f t="shared" si="53"/>
        <v>0</v>
      </c>
      <c r="K83" s="249">
        <f t="shared" si="53"/>
        <v>0</v>
      </c>
      <c r="L83" s="249">
        <f t="shared" si="53"/>
        <v>0</v>
      </c>
      <c r="M83" s="249">
        <f t="shared" si="53"/>
        <v>0</v>
      </c>
      <c r="N83" s="249">
        <f t="shared" si="53"/>
        <v>0</v>
      </c>
      <c r="O83" s="249">
        <f t="shared" si="53"/>
        <v>0</v>
      </c>
      <c r="P83" s="249">
        <f t="shared" si="53"/>
        <v>0</v>
      </c>
      <c r="Q83" s="249">
        <f t="shared" si="53"/>
        <v>0</v>
      </c>
    </row>
    <row r="84" spans="1:20">
      <c r="C84" s="238" t="s">
        <v>160</v>
      </c>
      <c r="E84" s="263">
        <f>+$D$127</f>
        <v>0.14550000000000002</v>
      </c>
      <c r="F84" s="255">
        <f>+$E$84*F58</f>
        <v>0</v>
      </c>
      <c r="G84" s="255">
        <f t="shared" ref="G84:Q84" si="54">+$E$84*G58</f>
        <v>0</v>
      </c>
      <c r="H84" s="255">
        <f t="shared" si="54"/>
        <v>0</v>
      </c>
      <c r="I84" s="255">
        <f t="shared" si="54"/>
        <v>0</v>
      </c>
      <c r="J84" s="255">
        <f t="shared" si="54"/>
        <v>0</v>
      </c>
      <c r="K84" s="255">
        <f t="shared" si="54"/>
        <v>0</v>
      </c>
      <c r="L84" s="255">
        <f t="shared" si="54"/>
        <v>0</v>
      </c>
      <c r="M84" s="255">
        <f t="shared" si="54"/>
        <v>0</v>
      </c>
      <c r="N84" s="255">
        <f t="shared" si="54"/>
        <v>0</v>
      </c>
      <c r="O84" s="255">
        <f t="shared" si="54"/>
        <v>0</v>
      </c>
      <c r="P84" s="255">
        <f t="shared" si="54"/>
        <v>0</v>
      </c>
      <c r="Q84" s="255">
        <f t="shared" si="54"/>
        <v>0</v>
      </c>
      <c r="R84" s="238">
        <f>SUM(F84:Q84)</f>
        <v>0</v>
      </c>
      <c r="S84" s="256"/>
      <c r="T84" s="238">
        <f>+R84-S84</f>
        <v>0</v>
      </c>
    </row>
    <row r="85" spans="1:20">
      <c r="C85" s="238" t="s">
        <v>161</v>
      </c>
      <c r="F85" s="255">
        <f>+F84</f>
        <v>0</v>
      </c>
      <c r="G85" s="255">
        <f>+F85+G84</f>
        <v>0</v>
      </c>
      <c r="H85" s="255">
        <f>+G85+H84</f>
        <v>0</v>
      </c>
      <c r="I85" s="255">
        <f t="shared" ref="I85:Q85" si="55">+H85+I84</f>
        <v>0</v>
      </c>
      <c r="J85" s="255">
        <f t="shared" si="55"/>
        <v>0</v>
      </c>
      <c r="K85" s="255">
        <f t="shared" si="55"/>
        <v>0</v>
      </c>
      <c r="L85" s="255">
        <f t="shared" si="55"/>
        <v>0</v>
      </c>
      <c r="M85" s="255">
        <f t="shared" si="55"/>
        <v>0</v>
      </c>
      <c r="N85" s="255">
        <f t="shared" si="55"/>
        <v>0</v>
      </c>
      <c r="O85" s="255">
        <f t="shared" si="55"/>
        <v>0</v>
      </c>
      <c r="P85" s="255">
        <f t="shared" si="55"/>
        <v>0</v>
      </c>
      <c r="Q85" s="255">
        <f t="shared" si="55"/>
        <v>0</v>
      </c>
      <c r="T85" s="264" t="s">
        <v>171</v>
      </c>
    </row>
    <row r="87" spans="1:20">
      <c r="A87" s="256" t="str">
        <f>+A59</f>
        <v>Staff 5</v>
      </c>
      <c r="C87" s="238" t="s">
        <v>170</v>
      </c>
      <c r="F87" s="281">
        <v>0</v>
      </c>
      <c r="G87" s="281">
        <v>0</v>
      </c>
      <c r="H87" s="281">
        <v>0</v>
      </c>
      <c r="I87" s="281">
        <v>0</v>
      </c>
      <c r="J87" s="281">
        <v>0</v>
      </c>
      <c r="K87" s="281">
        <v>0</v>
      </c>
      <c r="L87" s="281">
        <v>0</v>
      </c>
      <c r="M87" s="281">
        <v>0</v>
      </c>
      <c r="N87" s="281">
        <v>0</v>
      </c>
      <c r="O87" s="281">
        <v>0</v>
      </c>
      <c r="P87" s="281">
        <v>0</v>
      </c>
      <c r="Q87" s="281">
        <v>0</v>
      </c>
    </row>
    <row r="88" spans="1:20">
      <c r="C88" s="238" t="s">
        <v>27</v>
      </c>
      <c r="F88" s="261">
        <v>10</v>
      </c>
      <c r="G88" s="261">
        <v>10</v>
      </c>
      <c r="H88" s="261">
        <v>10</v>
      </c>
      <c r="I88" s="261">
        <v>10</v>
      </c>
      <c r="J88" s="261">
        <v>10</v>
      </c>
      <c r="K88" s="261">
        <v>10</v>
      </c>
      <c r="L88" s="261">
        <v>10</v>
      </c>
      <c r="M88" s="261">
        <v>10</v>
      </c>
      <c r="N88" s="261">
        <v>10</v>
      </c>
      <c r="O88" s="261">
        <v>10</v>
      </c>
      <c r="P88" s="261">
        <v>10</v>
      </c>
      <c r="Q88" s="261">
        <v>10</v>
      </c>
    </row>
    <row r="89" spans="1:20">
      <c r="C89" s="238" t="s">
        <v>159</v>
      </c>
      <c r="F89" s="256">
        <f>+F59</f>
        <v>0</v>
      </c>
      <c r="G89" s="249">
        <f>+F89+G59</f>
        <v>0</v>
      </c>
      <c r="H89" s="249">
        <f t="shared" ref="H89:Q89" si="56">+G89+H59</f>
        <v>0</v>
      </c>
      <c r="I89" s="249">
        <f t="shared" si="56"/>
        <v>0</v>
      </c>
      <c r="J89" s="249">
        <f t="shared" si="56"/>
        <v>0</v>
      </c>
      <c r="K89" s="249">
        <f t="shared" si="56"/>
        <v>0</v>
      </c>
      <c r="L89" s="249">
        <f t="shared" si="56"/>
        <v>0</v>
      </c>
      <c r="M89" s="249">
        <f t="shared" si="56"/>
        <v>0</v>
      </c>
      <c r="N89" s="249">
        <f t="shared" si="56"/>
        <v>0</v>
      </c>
      <c r="O89" s="249">
        <f t="shared" si="56"/>
        <v>0</v>
      </c>
      <c r="P89" s="249">
        <f t="shared" si="56"/>
        <v>0</v>
      </c>
      <c r="Q89" s="249">
        <f t="shared" si="56"/>
        <v>0</v>
      </c>
    </row>
    <row r="90" spans="1:20">
      <c r="C90" s="238" t="s">
        <v>160</v>
      </c>
      <c r="E90" s="263">
        <f>+$D$127</f>
        <v>0.14550000000000002</v>
      </c>
      <c r="F90" s="255">
        <f>+$E$90*F59</f>
        <v>0</v>
      </c>
      <c r="G90" s="255">
        <f t="shared" ref="G90:Q90" si="57">+$E$90*G59</f>
        <v>0</v>
      </c>
      <c r="H90" s="255">
        <f t="shared" si="57"/>
        <v>0</v>
      </c>
      <c r="I90" s="255">
        <f t="shared" si="57"/>
        <v>0</v>
      </c>
      <c r="J90" s="255">
        <f t="shared" si="57"/>
        <v>0</v>
      </c>
      <c r="K90" s="255">
        <f t="shared" si="57"/>
        <v>0</v>
      </c>
      <c r="L90" s="255">
        <f t="shared" si="57"/>
        <v>0</v>
      </c>
      <c r="M90" s="255">
        <f t="shared" si="57"/>
        <v>0</v>
      </c>
      <c r="N90" s="255">
        <f t="shared" si="57"/>
        <v>0</v>
      </c>
      <c r="O90" s="255">
        <f t="shared" si="57"/>
        <v>0</v>
      </c>
      <c r="P90" s="255">
        <f t="shared" si="57"/>
        <v>0</v>
      </c>
      <c r="Q90" s="255">
        <f t="shared" si="57"/>
        <v>0</v>
      </c>
      <c r="R90" s="238">
        <f>SUM(F90:Q90)</f>
        <v>0</v>
      </c>
      <c r="S90" s="256"/>
      <c r="T90" s="238">
        <f>+R90-S90</f>
        <v>0</v>
      </c>
    </row>
    <row r="91" spans="1:20">
      <c r="C91" s="238" t="s">
        <v>161</v>
      </c>
      <c r="F91" s="255">
        <f>+F90</f>
        <v>0</v>
      </c>
      <c r="G91" s="255">
        <f>+F91+G90</f>
        <v>0</v>
      </c>
      <c r="H91" s="255">
        <f>+G91+H90</f>
        <v>0</v>
      </c>
      <c r="I91" s="255">
        <f t="shared" ref="I91:Q91" si="58">+H91+I90</f>
        <v>0</v>
      </c>
      <c r="J91" s="255">
        <f t="shared" si="58"/>
        <v>0</v>
      </c>
      <c r="K91" s="255">
        <f t="shared" si="58"/>
        <v>0</v>
      </c>
      <c r="L91" s="255">
        <f t="shared" si="58"/>
        <v>0</v>
      </c>
      <c r="M91" s="255">
        <f t="shared" si="58"/>
        <v>0</v>
      </c>
      <c r="N91" s="255">
        <f t="shared" si="58"/>
        <v>0</v>
      </c>
      <c r="O91" s="255">
        <f t="shared" si="58"/>
        <v>0</v>
      </c>
      <c r="P91" s="255">
        <f t="shared" si="58"/>
        <v>0</v>
      </c>
      <c r="Q91" s="255">
        <f t="shared" si="58"/>
        <v>0</v>
      </c>
      <c r="T91" s="264" t="s">
        <v>171</v>
      </c>
    </row>
    <row r="93" spans="1:20">
      <c r="A93" s="256" t="str">
        <f>+A60</f>
        <v>Staff 6</v>
      </c>
      <c r="C93" s="238" t="s">
        <v>170</v>
      </c>
      <c r="F93" s="281">
        <v>0</v>
      </c>
      <c r="G93" s="281">
        <v>0</v>
      </c>
      <c r="H93" s="281">
        <v>0</v>
      </c>
      <c r="I93" s="281">
        <v>0</v>
      </c>
      <c r="J93" s="281">
        <v>0</v>
      </c>
      <c r="K93" s="281">
        <v>0</v>
      </c>
      <c r="L93" s="281">
        <v>0</v>
      </c>
      <c r="M93" s="281">
        <v>0</v>
      </c>
      <c r="N93" s="281">
        <v>0</v>
      </c>
      <c r="O93" s="281">
        <v>0</v>
      </c>
      <c r="P93" s="281">
        <v>0</v>
      </c>
      <c r="Q93" s="281">
        <v>0</v>
      </c>
    </row>
    <row r="94" spans="1:20">
      <c r="A94" s="256"/>
      <c r="C94" s="238" t="s">
        <v>27</v>
      </c>
      <c r="F94" s="261">
        <v>10</v>
      </c>
      <c r="G94" s="261">
        <v>10</v>
      </c>
      <c r="H94" s="261">
        <v>10</v>
      </c>
      <c r="I94" s="261">
        <v>10</v>
      </c>
      <c r="J94" s="261">
        <v>10</v>
      </c>
      <c r="K94" s="261">
        <v>10</v>
      </c>
      <c r="L94" s="261">
        <v>10</v>
      </c>
      <c r="M94" s="261">
        <v>10</v>
      </c>
      <c r="N94" s="261">
        <v>10</v>
      </c>
      <c r="O94" s="261">
        <v>10</v>
      </c>
      <c r="P94" s="261">
        <v>10</v>
      </c>
      <c r="Q94" s="261">
        <v>10</v>
      </c>
    </row>
    <row r="95" spans="1:20">
      <c r="A95" s="256"/>
      <c r="C95" s="238" t="s">
        <v>159</v>
      </c>
      <c r="F95" s="256">
        <f>+F60</f>
        <v>0</v>
      </c>
      <c r="G95" s="249">
        <f>+F95+G60</f>
        <v>0</v>
      </c>
      <c r="H95" s="249">
        <f t="shared" ref="H95:Q95" si="59">+G95+H60</f>
        <v>0</v>
      </c>
      <c r="I95" s="249">
        <f t="shared" si="59"/>
        <v>0</v>
      </c>
      <c r="J95" s="249">
        <f t="shared" si="59"/>
        <v>0</v>
      </c>
      <c r="K95" s="249">
        <f t="shared" si="59"/>
        <v>0</v>
      </c>
      <c r="L95" s="249">
        <f t="shared" si="59"/>
        <v>0</v>
      </c>
      <c r="M95" s="249">
        <f t="shared" si="59"/>
        <v>0</v>
      </c>
      <c r="N95" s="249">
        <f t="shared" si="59"/>
        <v>0</v>
      </c>
      <c r="O95" s="249">
        <f t="shared" si="59"/>
        <v>0</v>
      </c>
      <c r="P95" s="249">
        <f t="shared" si="59"/>
        <v>0</v>
      </c>
      <c r="Q95" s="249">
        <f t="shared" si="59"/>
        <v>0</v>
      </c>
    </row>
    <row r="96" spans="1:20">
      <c r="A96" s="256"/>
      <c r="C96" s="238" t="s">
        <v>160</v>
      </c>
      <c r="E96" s="263">
        <f>+$D$127</f>
        <v>0.14550000000000002</v>
      </c>
      <c r="F96" s="255">
        <f>+IF(F95&gt;$E$118,F95*$D$128,F95*$D$127)</f>
        <v>0</v>
      </c>
      <c r="G96" s="255">
        <f t="shared" ref="G96:Q96" si="60">+IF(G95&gt;$E$118,G95*$D$128,G95*$D$127)-F97</f>
        <v>0</v>
      </c>
      <c r="H96" s="255">
        <f t="shared" si="60"/>
        <v>0</v>
      </c>
      <c r="I96" s="255">
        <f t="shared" si="60"/>
        <v>0</v>
      </c>
      <c r="J96" s="255">
        <f t="shared" si="60"/>
        <v>0</v>
      </c>
      <c r="K96" s="255">
        <f t="shared" si="60"/>
        <v>0</v>
      </c>
      <c r="L96" s="255">
        <f t="shared" si="60"/>
        <v>0</v>
      </c>
      <c r="M96" s="255">
        <f t="shared" si="60"/>
        <v>0</v>
      </c>
      <c r="N96" s="255">
        <f t="shared" si="60"/>
        <v>0</v>
      </c>
      <c r="O96" s="255">
        <f t="shared" si="60"/>
        <v>0</v>
      </c>
      <c r="P96" s="255">
        <f t="shared" si="60"/>
        <v>0</v>
      </c>
      <c r="Q96" s="255">
        <f t="shared" si="60"/>
        <v>0</v>
      </c>
    </row>
    <row r="97" spans="1:19">
      <c r="A97" s="256"/>
      <c r="C97" s="238" t="s">
        <v>161</v>
      </c>
      <c r="F97" s="255">
        <f>+F96</f>
        <v>0</v>
      </c>
      <c r="G97" s="255">
        <f>+F97+G96</f>
        <v>0</v>
      </c>
      <c r="H97" s="255">
        <f>+G97+H96</f>
        <v>0</v>
      </c>
      <c r="I97" s="255">
        <f t="shared" ref="I97:Q97" si="61">+H97+I96</f>
        <v>0</v>
      </c>
      <c r="J97" s="255">
        <f t="shared" si="61"/>
        <v>0</v>
      </c>
      <c r="K97" s="255">
        <f t="shared" si="61"/>
        <v>0</v>
      </c>
      <c r="L97" s="255">
        <f t="shared" si="61"/>
        <v>0</v>
      </c>
      <c r="M97" s="255">
        <f t="shared" si="61"/>
        <v>0</v>
      </c>
      <c r="N97" s="255">
        <f t="shared" si="61"/>
        <v>0</v>
      </c>
      <c r="O97" s="255">
        <f t="shared" si="61"/>
        <v>0</v>
      </c>
      <c r="P97" s="255">
        <f t="shared" si="61"/>
        <v>0</v>
      </c>
      <c r="Q97" s="255">
        <f t="shared" si="61"/>
        <v>0</v>
      </c>
    </row>
    <row r="98" spans="1:19">
      <c r="A98" s="256"/>
    </row>
    <row r="99" spans="1:19">
      <c r="A99" s="265" t="s">
        <v>172</v>
      </c>
    </row>
    <row r="100" spans="1:19">
      <c r="A100" s="249" t="s">
        <v>173</v>
      </c>
      <c r="F100" s="256">
        <f>+F11</f>
        <v>4166.666666666667</v>
      </c>
      <c r="G100" s="256">
        <f t="shared" ref="G100:Q100" si="62">+G11</f>
        <v>4166.666666666667</v>
      </c>
      <c r="H100" s="256">
        <f t="shared" si="62"/>
        <v>4166.666666666667</v>
      </c>
      <c r="I100" s="256">
        <f t="shared" si="62"/>
        <v>4166.666666666667</v>
      </c>
      <c r="J100" s="256">
        <f t="shared" si="62"/>
        <v>4166.666666666667</v>
      </c>
      <c r="K100" s="256">
        <f t="shared" si="62"/>
        <v>4166.666666666667</v>
      </c>
      <c r="L100" s="256">
        <f t="shared" si="62"/>
        <v>4166.666666666667</v>
      </c>
      <c r="M100" s="256">
        <f t="shared" si="62"/>
        <v>4166.666666666667</v>
      </c>
      <c r="N100" s="256">
        <f t="shared" si="62"/>
        <v>4166.666666666667</v>
      </c>
      <c r="O100" s="256">
        <f t="shared" si="62"/>
        <v>4166.666666666667</v>
      </c>
      <c r="P100" s="256">
        <f t="shared" si="62"/>
        <v>4166.666666666667</v>
      </c>
      <c r="Q100" s="256">
        <f t="shared" si="62"/>
        <v>4166.666666666667</v>
      </c>
      <c r="R100" s="238">
        <f t="shared" ref="R100:R102" si="63">SUM(F100:Q100)</f>
        <v>49999.999999999993</v>
      </c>
    </row>
    <row r="101" spans="1:19">
      <c r="A101" s="238" t="s">
        <v>174</v>
      </c>
      <c r="F101" s="256">
        <f t="shared" ref="F101:Q101" si="64">+F28</f>
        <v>5416.6667083333341</v>
      </c>
      <c r="G101" s="256">
        <f t="shared" si="64"/>
        <v>5416.6667083333341</v>
      </c>
      <c r="H101" s="256">
        <f t="shared" si="64"/>
        <v>5416.6667083333341</v>
      </c>
      <c r="I101" s="256">
        <f t="shared" si="64"/>
        <v>5416.6667083333341</v>
      </c>
      <c r="J101" s="256">
        <f t="shared" si="64"/>
        <v>5416.6667083333341</v>
      </c>
      <c r="K101" s="256">
        <f t="shared" si="64"/>
        <v>5416.6667083333341</v>
      </c>
      <c r="L101" s="256">
        <f t="shared" si="64"/>
        <v>5416.6667083333341</v>
      </c>
      <c r="M101" s="256">
        <f t="shared" si="64"/>
        <v>5416.6667083333341</v>
      </c>
      <c r="N101" s="256">
        <f t="shared" si="64"/>
        <v>5416.6667083333341</v>
      </c>
      <c r="O101" s="256">
        <f t="shared" si="64"/>
        <v>5416.6667083333341</v>
      </c>
      <c r="P101" s="256">
        <f t="shared" si="64"/>
        <v>5416.6667083333341</v>
      </c>
      <c r="Q101" s="256">
        <f t="shared" si="64"/>
        <v>5416.6667083333341</v>
      </c>
      <c r="R101" s="238">
        <f t="shared" si="63"/>
        <v>65000.000499999995</v>
      </c>
    </row>
    <row r="102" spans="1:19">
      <c r="A102" s="238" t="s">
        <v>175</v>
      </c>
      <c r="F102" s="256">
        <f>+F61</f>
        <v>4400</v>
      </c>
      <c r="G102" s="256">
        <f t="shared" ref="G102:Q102" si="65">+G61</f>
        <v>4400</v>
      </c>
      <c r="H102" s="256">
        <f t="shared" si="65"/>
        <v>4400</v>
      </c>
      <c r="I102" s="256">
        <f t="shared" si="65"/>
        <v>4400</v>
      </c>
      <c r="J102" s="256">
        <f t="shared" si="65"/>
        <v>4400</v>
      </c>
      <c r="K102" s="256">
        <f t="shared" si="65"/>
        <v>4400</v>
      </c>
      <c r="L102" s="256">
        <f t="shared" si="65"/>
        <v>4400</v>
      </c>
      <c r="M102" s="256">
        <f t="shared" si="65"/>
        <v>4400</v>
      </c>
      <c r="N102" s="256">
        <f t="shared" si="65"/>
        <v>4400</v>
      </c>
      <c r="O102" s="256">
        <f t="shared" si="65"/>
        <v>4400</v>
      </c>
      <c r="P102" s="256">
        <f t="shared" si="65"/>
        <v>4400</v>
      </c>
      <c r="Q102" s="256">
        <f t="shared" si="65"/>
        <v>4400</v>
      </c>
      <c r="R102" s="238">
        <f t="shared" si="63"/>
        <v>52800</v>
      </c>
    </row>
    <row r="103" spans="1:19">
      <c r="F103" s="266">
        <f>SUM(F100:F102)</f>
        <v>13983.333375000002</v>
      </c>
      <c r="G103" s="266">
        <f t="shared" ref="G103:R103" si="66">SUM(G100:G102)</f>
        <v>13983.333375000002</v>
      </c>
      <c r="H103" s="266">
        <f t="shared" si="66"/>
        <v>13983.333375000002</v>
      </c>
      <c r="I103" s="266">
        <f t="shared" si="66"/>
        <v>13983.333375000002</v>
      </c>
      <c r="J103" s="266">
        <f t="shared" si="66"/>
        <v>13983.333375000002</v>
      </c>
      <c r="K103" s="266">
        <f t="shared" si="66"/>
        <v>13983.333375000002</v>
      </c>
      <c r="L103" s="266">
        <f t="shared" si="66"/>
        <v>13983.333375000002</v>
      </c>
      <c r="M103" s="266">
        <f t="shared" si="66"/>
        <v>13983.333375000002</v>
      </c>
      <c r="N103" s="266">
        <f t="shared" si="66"/>
        <v>13983.333375000002</v>
      </c>
      <c r="O103" s="266">
        <f t="shared" si="66"/>
        <v>13983.333375000002</v>
      </c>
      <c r="P103" s="266">
        <f t="shared" si="66"/>
        <v>13983.333375000002</v>
      </c>
      <c r="Q103" s="266">
        <f t="shared" si="66"/>
        <v>13983.333375000002</v>
      </c>
      <c r="R103" s="266">
        <f t="shared" si="66"/>
        <v>167800.00049999999</v>
      </c>
    </row>
    <row r="104" spans="1:19">
      <c r="A104" s="247" t="s">
        <v>176</v>
      </c>
    </row>
    <row r="105" spans="1:19">
      <c r="A105" s="249" t="s">
        <v>173</v>
      </c>
      <c r="F105" s="256">
        <f>+F14+F18</f>
        <v>606.25000000000011</v>
      </c>
      <c r="G105" s="256">
        <f t="shared" ref="G105:Q105" si="67">+G14+G18</f>
        <v>606.25000000000011</v>
      </c>
      <c r="H105" s="256">
        <f t="shared" si="67"/>
        <v>606.25</v>
      </c>
      <c r="I105" s="256">
        <f t="shared" si="67"/>
        <v>606.25000000000023</v>
      </c>
      <c r="J105" s="256">
        <f t="shared" si="67"/>
        <v>606.25000000000045</v>
      </c>
      <c r="K105" s="256">
        <f t="shared" si="67"/>
        <v>606.25</v>
      </c>
      <c r="L105" s="256">
        <f t="shared" si="67"/>
        <v>606.25</v>
      </c>
      <c r="M105" s="256">
        <f t="shared" si="67"/>
        <v>606.25</v>
      </c>
      <c r="N105" s="256">
        <f t="shared" si="67"/>
        <v>606.25</v>
      </c>
      <c r="O105" s="256">
        <f t="shared" si="67"/>
        <v>606.24999999999909</v>
      </c>
      <c r="P105" s="256">
        <f t="shared" si="67"/>
        <v>606.25</v>
      </c>
      <c r="Q105" s="256">
        <f t="shared" si="67"/>
        <v>606.25</v>
      </c>
      <c r="R105" s="238">
        <f t="shared" ref="R105:R107" si="68">SUM(F105:Q105)</f>
        <v>7275</v>
      </c>
      <c r="S105" s="256"/>
    </row>
    <row r="106" spans="1:19">
      <c r="A106" s="238" t="s">
        <v>174</v>
      </c>
      <c r="F106" s="256">
        <f>+F31+F35+F39+F43+F47+F51</f>
        <v>788.12500606250023</v>
      </c>
      <c r="G106" s="256">
        <f t="shared" ref="G106:Q106" si="69">+G31+G35+G39+G43+G47+G51</f>
        <v>788.12500606250023</v>
      </c>
      <c r="H106" s="256">
        <f t="shared" si="69"/>
        <v>788.12500606250035</v>
      </c>
      <c r="I106" s="256">
        <f t="shared" si="69"/>
        <v>788.12500606250012</v>
      </c>
      <c r="J106" s="256">
        <f t="shared" si="69"/>
        <v>788.12500606250057</v>
      </c>
      <c r="K106" s="256">
        <f t="shared" si="69"/>
        <v>788.12500606250012</v>
      </c>
      <c r="L106" s="256">
        <f t="shared" si="69"/>
        <v>788.12500606250103</v>
      </c>
      <c r="M106" s="256">
        <f t="shared" si="69"/>
        <v>788.12500606249921</v>
      </c>
      <c r="N106" s="256">
        <f t="shared" si="69"/>
        <v>788.12500606250012</v>
      </c>
      <c r="O106" s="256">
        <f t="shared" si="69"/>
        <v>788.12500606250012</v>
      </c>
      <c r="P106" s="256">
        <f t="shared" si="69"/>
        <v>788.12500606249921</v>
      </c>
      <c r="Q106" s="256">
        <f t="shared" si="69"/>
        <v>788.12500606250012</v>
      </c>
      <c r="R106" s="238">
        <f t="shared" si="68"/>
        <v>9457.500072750001</v>
      </c>
    </row>
    <row r="107" spans="1:19">
      <c r="A107" s="238" t="s">
        <v>175</v>
      </c>
      <c r="F107" s="256">
        <f>+F66+F72+F78+F84+F90+F96</f>
        <v>640.20000000000005</v>
      </c>
      <c r="G107" s="256">
        <f t="shared" ref="G107:Q107" si="70">+G66+G72+G78+G84+G90+G96</f>
        <v>640.20000000000005</v>
      </c>
      <c r="H107" s="256">
        <f t="shared" si="70"/>
        <v>640.20000000000005</v>
      </c>
      <c r="I107" s="256">
        <f t="shared" si="70"/>
        <v>640.20000000000005</v>
      </c>
      <c r="J107" s="256">
        <f t="shared" si="70"/>
        <v>640.20000000000005</v>
      </c>
      <c r="K107" s="256">
        <f t="shared" si="70"/>
        <v>640.20000000000005</v>
      </c>
      <c r="L107" s="256">
        <f t="shared" si="70"/>
        <v>640.20000000000005</v>
      </c>
      <c r="M107" s="256">
        <f t="shared" si="70"/>
        <v>640.20000000000005</v>
      </c>
      <c r="N107" s="256">
        <f t="shared" si="70"/>
        <v>640.20000000000005</v>
      </c>
      <c r="O107" s="256">
        <f t="shared" si="70"/>
        <v>640.20000000000005</v>
      </c>
      <c r="P107" s="256">
        <f t="shared" si="70"/>
        <v>640.20000000000005</v>
      </c>
      <c r="Q107" s="256">
        <f t="shared" si="70"/>
        <v>640.20000000000005</v>
      </c>
      <c r="R107" s="238">
        <f t="shared" si="68"/>
        <v>7682.3999999999987</v>
      </c>
    </row>
    <row r="108" spans="1:19">
      <c r="F108" s="252">
        <f>SUM(F105:F107)</f>
        <v>2034.5750060625003</v>
      </c>
      <c r="G108" s="252">
        <f t="shared" ref="G108:R108" si="71">SUM(G105:G107)</f>
        <v>2034.5750060625003</v>
      </c>
      <c r="H108" s="252">
        <f t="shared" si="71"/>
        <v>2034.5750060625003</v>
      </c>
      <c r="I108" s="252">
        <f t="shared" si="71"/>
        <v>2034.5750060625003</v>
      </c>
      <c r="J108" s="252">
        <f t="shared" si="71"/>
        <v>2034.5750060625012</v>
      </c>
      <c r="K108" s="252">
        <f t="shared" si="71"/>
        <v>2034.5750060625003</v>
      </c>
      <c r="L108" s="252">
        <f t="shared" si="71"/>
        <v>2034.5750060625012</v>
      </c>
      <c r="M108" s="252">
        <f t="shared" si="71"/>
        <v>2034.5750060624994</v>
      </c>
      <c r="N108" s="252">
        <f t="shared" si="71"/>
        <v>2034.5750060625003</v>
      </c>
      <c r="O108" s="252">
        <f t="shared" si="71"/>
        <v>2034.5750060624994</v>
      </c>
      <c r="P108" s="252">
        <f t="shared" si="71"/>
        <v>2034.5750060624994</v>
      </c>
      <c r="Q108" s="252">
        <f t="shared" si="71"/>
        <v>2034.5750060625003</v>
      </c>
      <c r="R108" s="252">
        <f t="shared" si="71"/>
        <v>24414.900072749999</v>
      </c>
    </row>
    <row r="109" spans="1:19">
      <c r="A109" s="247" t="s">
        <v>177</v>
      </c>
    </row>
    <row r="110" spans="1:19">
      <c r="A110" s="249" t="s">
        <v>178</v>
      </c>
      <c r="F110" s="238">
        <f>+F100+F105</f>
        <v>4772.916666666667</v>
      </c>
      <c r="G110" s="238">
        <f t="shared" ref="G110:Q113" si="72">+G100+G105</f>
        <v>4772.916666666667</v>
      </c>
      <c r="H110" s="238">
        <f t="shared" si="72"/>
        <v>4772.916666666667</v>
      </c>
      <c r="I110" s="238">
        <f t="shared" si="72"/>
        <v>4772.916666666667</v>
      </c>
      <c r="J110" s="238">
        <f t="shared" si="72"/>
        <v>4772.9166666666679</v>
      </c>
      <c r="K110" s="238">
        <f t="shared" si="72"/>
        <v>4772.916666666667</v>
      </c>
      <c r="L110" s="238">
        <f t="shared" si="72"/>
        <v>4772.916666666667</v>
      </c>
      <c r="M110" s="238">
        <f t="shared" si="72"/>
        <v>4772.916666666667</v>
      </c>
      <c r="N110" s="238">
        <f t="shared" si="72"/>
        <v>4772.916666666667</v>
      </c>
      <c r="O110" s="238">
        <f t="shared" si="72"/>
        <v>4772.9166666666661</v>
      </c>
      <c r="P110" s="238">
        <f t="shared" si="72"/>
        <v>4772.916666666667</v>
      </c>
      <c r="Q110" s="238">
        <f t="shared" si="72"/>
        <v>4772.916666666667</v>
      </c>
      <c r="R110" s="238">
        <f t="shared" ref="R110:R112" si="73">SUM(F110:Q110)</f>
        <v>57274.999999999993</v>
      </c>
      <c r="S110" s="256">
        <f>+B11</f>
        <v>1</v>
      </c>
    </row>
    <row r="111" spans="1:19">
      <c r="A111" s="238" t="s">
        <v>174</v>
      </c>
      <c r="F111" s="238">
        <f>+F101+F106</f>
        <v>6204.7917143958348</v>
      </c>
      <c r="G111" s="238">
        <f t="shared" si="72"/>
        <v>6204.7917143958348</v>
      </c>
      <c r="H111" s="238">
        <f t="shared" si="72"/>
        <v>6204.7917143958348</v>
      </c>
      <c r="I111" s="238">
        <f t="shared" si="72"/>
        <v>6204.7917143958339</v>
      </c>
      <c r="J111" s="238">
        <f t="shared" si="72"/>
        <v>6204.7917143958348</v>
      </c>
      <c r="K111" s="238">
        <f t="shared" si="72"/>
        <v>6204.7917143958339</v>
      </c>
      <c r="L111" s="238">
        <f t="shared" si="72"/>
        <v>6204.7917143958348</v>
      </c>
      <c r="M111" s="238">
        <f t="shared" si="72"/>
        <v>6204.791714395833</v>
      </c>
      <c r="N111" s="238">
        <f t="shared" si="72"/>
        <v>6204.7917143958339</v>
      </c>
      <c r="O111" s="238">
        <f t="shared" si="72"/>
        <v>6204.7917143958339</v>
      </c>
      <c r="P111" s="238">
        <f t="shared" si="72"/>
        <v>6204.791714395833</v>
      </c>
      <c r="Q111" s="238">
        <f t="shared" si="72"/>
        <v>6204.7917143958339</v>
      </c>
      <c r="R111" s="238">
        <f t="shared" si="73"/>
        <v>74457.500572749996</v>
      </c>
      <c r="S111" s="256">
        <f>+B28</f>
        <v>1</v>
      </c>
    </row>
    <row r="112" spans="1:19">
      <c r="A112" s="238" t="s">
        <v>175</v>
      </c>
      <c r="D112" s="249"/>
      <c r="F112" s="238">
        <f>+F102+F107</f>
        <v>5040.2</v>
      </c>
      <c r="G112" s="238">
        <f t="shared" si="72"/>
        <v>5040.2</v>
      </c>
      <c r="H112" s="238">
        <f t="shared" si="72"/>
        <v>5040.2</v>
      </c>
      <c r="I112" s="238">
        <f t="shared" si="72"/>
        <v>5040.2</v>
      </c>
      <c r="J112" s="238">
        <f t="shared" si="72"/>
        <v>5040.2</v>
      </c>
      <c r="K112" s="238">
        <f t="shared" si="72"/>
        <v>5040.2</v>
      </c>
      <c r="L112" s="238">
        <f t="shared" si="72"/>
        <v>5040.2</v>
      </c>
      <c r="M112" s="238">
        <f t="shared" si="72"/>
        <v>5040.2</v>
      </c>
      <c r="N112" s="238">
        <f t="shared" si="72"/>
        <v>5040.2</v>
      </c>
      <c r="O112" s="238">
        <f t="shared" si="72"/>
        <v>5040.2</v>
      </c>
      <c r="P112" s="238">
        <f t="shared" si="72"/>
        <v>5040.2</v>
      </c>
      <c r="Q112" s="238">
        <f t="shared" si="72"/>
        <v>5040.2</v>
      </c>
      <c r="R112" s="238">
        <f t="shared" si="73"/>
        <v>60482.399999999987</v>
      </c>
      <c r="S112" s="256">
        <f>+E61</f>
        <v>3</v>
      </c>
    </row>
    <row r="113" spans="1:19" ht="15.75" thickBot="1">
      <c r="C113" s="238" t="s">
        <v>179</v>
      </c>
      <c r="F113" s="251">
        <f>+F103+F108</f>
        <v>16017.908381062502</v>
      </c>
      <c r="G113" s="251">
        <f t="shared" si="72"/>
        <v>16017.908381062502</v>
      </c>
      <c r="H113" s="251">
        <f t="shared" si="72"/>
        <v>16017.908381062502</v>
      </c>
      <c r="I113" s="251">
        <f t="shared" si="72"/>
        <v>16017.908381062502</v>
      </c>
      <c r="J113" s="251">
        <f t="shared" si="72"/>
        <v>16017.908381062503</v>
      </c>
      <c r="K113" s="251">
        <f t="shared" si="72"/>
        <v>16017.908381062502</v>
      </c>
      <c r="L113" s="251">
        <f t="shared" si="72"/>
        <v>16017.908381062503</v>
      </c>
      <c r="M113" s="251">
        <f t="shared" si="72"/>
        <v>16017.908381062502</v>
      </c>
      <c r="N113" s="251">
        <f t="shared" si="72"/>
        <v>16017.908381062502</v>
      </c>
      <c r="O113" s="251">
        <f t="shared" si="72"/>
        <v>16017.908381062502</v>
      </c>
      <c r="P113" s="251">
        <f t="shared" si="72"/>
        <v>16017.908381062502</v>
      </c>
      <c r="Q113" s="251">
        <f t="shared" si="72"/>
        <v>16017.908381062502</v>
      </c>
      <c r="R113" s="251">
        <f>SUM(R110:R112)</f>
        <v>192214.90057274999</v>
      </c>
      <c r="S113" s="251">
        <f>SUM(S110:S112)</f>
        <v>5</v>
      </c>
    </row>
    <row r="114" spans="1:19" ht="15.75" thickTop="1">
      <c r="Q114" s="267" t="s">
        <v>34</v>
      </c>
      <c r="R114" s="260">
        <f>+R103+R108</f>
        <v>192214.90057274999</v>
      </c>
    </row>
    <row r="115" spans="1:19">
      <c r="Q115" s="268" t="s">
        <v>35</v>
      </c>
      <c r="R115" s="260">
        <f>+R113-R114</f>
        <v>0</v>
      </c>
    </row>
    <row r="116" spans="1:19">
      <c r="A116" s="247" t="s">
        <v>148</v>
      </c>
      <c r="B116" s="493">
        <v>45569</v>
      </c>
    </row>
    <row r="117" spans="1:19" ht="15.75" thickBot="1">
      <c r="A117"/>
      <c r="B117"/>
      <c r="D117" s="284">
        <v>2024</v>
      </c>
      <c r="E117" t="s">
        <v>180</v>
      </c>
      <c r="F117" s="2"/>
      <c r="G117"/>
      <c r="H117" s="2"/>
      <c r="I117" s="2"/>
      <c r="J117" s="2"/>
      <c r="K117" s="2"/>
      <c r="L117" s="2"/>
      <c r="M117" s="2"/>
      <c r="N117" s="2"/>
      <c r="O117" s="2"/>
      <c r="P117" s="40"/>
      <c r="Q117" s="27"/>
      <c r="R117" s="27"/>
    </row>
    <row r="118" spans="1:19" ht="17.25">
      <c r="A118" t="s">
        <v>181</v>
      </c>
      <c r="B118"/>
      <c r="D118" s="41">
        <v>6.2E-2</v>
      </c>
      <c r="E118" s="269">
        <v>168600</v>
      </c>
      <c r="F118" s="270">
        <v>1</v>
      </c>
      <c r="G118" s="626" t="s">
        <v>182</v>
      </c>
      <c r="H118" s="626"/>
      <c r="I118" s="626"/>
      <c r="J118" s="626"/>
      <c r="K118" s="626"/>
      <c r="L118" s="626"/>
      <c r="M118" s="626"/>
      <c r="N118" s="626"/>
      <c r="O118" s="626"/>
      <c r="P118" s="40"/>
      <c r="Q118" s="37" t="s">
        <v>183</v>
      </c>
      <c r="R118" s="27"/>
    </row>
    <row r="119" spans="1:19">
      <c r="A119" t="s">
        <v>184</v>
      </c>
      <c r="B119"/>
      <c r="D119" s="271">
        <v>1.4500000000000001E-2</v>
      </c>
      <c r="E119" t="s">
        <v>185</v>
      </c>
      <c r="F119"/>
      <c r="G119" s="626"/>
      <c r="H119" s="626"/>
      <c r="I119" s="626"/>
      <c r="J119" s="626"/>
      <c r="K119" s="626"/>
      <c r="L119" s="626"/>
      <c r="M119" s="626"/>
      <c r="N119" s="626"/>
      <c r="O119" s="626"/>
      <c r="P119" s="40"/>
      <c r="Q119" s="37" t="s">
        <v>183</v>
      </c>
      <c r="R119" s="27"/>
    </row>
    <row r="120" spans="1:19" ht="17.25">
      <c r="A120" t="s">
        <v>186</v>
      </c>
      <c r="B120"/>
      <c r="D120" s="272">
        <v>6.0000000000000001E-3</v>
      </c>
      <c r="E120" t="s">
        <v>185</v>
      </c>
      <c r="F120"/>
      <c r="G120" s="626"/>
      <c r="H120" s="626"/>
      <c r="I120" s="626"/>
      <c r="J120" s="626"/>
      <c r="K120" s="626"/>
      <c r="L120" s="626"/>
      <c r="M120" s="626"/>
      <c r="N120" s="626"/>
      <c r="O120" s="626"/>
      <c r="P120" s="40"/>
      <c r="Q120" s="37" t="s">
        <v>183</v>
      </c>
      <c r="R120" s="27"/>
    </row>
    <row r="121" spans="1:19" ht="17.25">
      <c r="A121" t="s">
        <v>187</v>
      </c>
      <c r="B121"/>
      <c r="D121" s="272">
        <v>5.3999999999999999E-2</v>
      </c>
      <c r="E121" t="s">
        <v>185</v>
      </c>
      <c r="F121"/>
      <c r="G121"/>
      <c r="H121"/>
      <c r="I121"/>
      <c r="J121"/>
      <c r="K121"/>
      <c r="L121"/>
      <c r="M121"/>
      <c r="N121"/>
      <c r="O121"/>
      <c r="P121" s="40"/>
      <c r="Q121" s="37" t="s">
        <v>183</v>
      </c>
      <c r="R121" s="27"/>
    </row>
    <row r="122" spans="1:19" ht="17.25">
      <c r="A122" s="2" t="s">
        <v>195</v>
      </c>
      <c r="B122" s="2"/>
      <c r="D122" s="286">
        <v>8.9999999999999993E-3</v>
      </c>
      <c r="E122" s="2"/>
      <c r="F122" s="270">
        <v>2</v>
      </c>
      <c r="G122" s="274" t="s">
        <v>194</v>
      </c>
      <c r="H122"/>
      <c r="I122"/>
      <c r="J122"/>
      <c r="K122"/>
      <c r="L122"/>
      <c r="M122"/>
      <c r="N122"/>
      <c r="O122"/>
      <c r="P122" s="40"/>
      <c r="Q122" s="27"/>
      <c r="R122" s="27"/>
    </row>
    <row r="123" spans="1:19">
      <c r="A123" s="2"/>
      <c r="B123" s="2"/>
      <c r="D123" s="273">
        <f>SUM(D118:D122)</f>
        <v>0.14550000000000002</v>
      </c>
      <c r="E123" s="2"/>
      <c r="F123" s="2"/>
      <c r="G123" s="2"/>
      <c r="H123" s="2"/>
      <c r="I123" s="2"/>
      <c r="J123" s="2"/>
      <c r="K123" s="2"/>
      <c r="L123" s="2"/>
      <c r="M123" s="2"/>
      <c r="N123" s="2"/>
      <c r="O123" s="2"/>
      <c r="P123" s="40"/>
      <c r="Q123" s="27"/>
      <c r="R123" s="27"/>
    </row>
    <row r="124" spans="1:19">
      <c r="A124" s="2"/>
      <c r="B124" s="2"/>
      <c r="D124" s="2"/>
      <c r="E124" s="2"/>
      <c r="F124" s="2"/>
      <c r="G124" s="2"/>
      <c r="H124" s="2"/>
      <c r="I124" s="2"/>
      <c r="J124" s="2"/>
      <c r="K124" s="2"/>
      <c r="L124" s="2"/>
      <c r="M124" s="2"/>
      <c r="N124" s="2"/>
      <c r="O124" s="2"/>
      <c r="P124" s="40"/>
      <c r="Q124" s="27"/>
      <c r="R124" s="27"/>
    </row>
    <row r="125" spans="1:19" ht="17.25">
      <c r="A125" s="2" t="s">
        <v>188</v>
      </c>
      <c r="B125" s="2"/>
      <c r="D125" s="272">
        <v>0</v>
      </c>
      <c r="E125" s="2"/>
      <c r="F125" s="275">
        <v>3</v>
      </c>
      <c r="G125" s="627" t="s">
        <v>189</v>
      </c>
      <c r="H125" s="627"/>
      <c r="I125" s="627"/>
      <c r="J125" s="627"/>
      <c r="K125" s="627"/>
      <c r="L125" s="627"/>
      <c r="M125" s="627"/>
      <c r="N125" s="627"/>
      <c r="O125" s="627"/>
      <c r="P125" s="40"/>
      <c r="Q125" s="27"/>
      <c r="R125" s="27"/>
    </row>
    <row r="126" spans="1:19" ht="17.25">
      <c r="A126" s="2"/>
      <c r="B126" s="2"/>
      <c r="D126" s="2"/>
      <c r="E126" s="2"/>
      <c r="F126" s="275"/>
      <c r="G126" s="627"/>
      <c r="H126" s="627"/>
      <c r="I126" s="627"/>
      <c r="J126" s="627"/>
      <c r="K126" s="627"/>
      <c r="L126" s="627"/>
      <c r="M126" s="627"/>
      <c r="N126" s="627"/>
      <c r="O126" s="627"/>
      <c r="P126" s="40"/>
      <c r="Q126" s="27"/>
      <c r="R126" s="27"/>
    </row>
    <row r="127" spans="1:19" ht="18" thickBot="1">
      <c r="A127" s="2" t="s">
        <v>53</v>
      </c>
      <c r="B127" s="2"/>
      <c r="D127" s="276">
        <f>+D123+D125</f>
        <v>0.14550000000000002</v>
      </c>
      <c r="E127" s="2"/>
      <c r="F127" s="270">
        <v>4</v>
      </c>
      <c r="G127" s="277" t="s">
        <v>190</v>
      </c>
      <c r="H127" s="278"/>
      <c r="I127" s="278"/>
      <c r="J127" s="278"/>
      <c r="K127" s="278"/>
      <c r="L127" s="278"/>
      <c r="M127" s="278"/>
      <c r="N127" s="278"/>
      <c r="O127" s="2"/>
      <c r="P127" s="40"/>
      <c r="Q127" s="27"/>
      <c r="R127" s="27"/>
    </row>
    <row r="128" spans="1:19" ht="15.75" thickTop="1">
      <c r="B128" s="238" t="s">
        <v>191</v>
      </c>
      <c r="D128" s="279">
        <f>+D127-D118</f>
        <v>8.3500000000000019E-2</v>
      </c>
    </row>
    <row r="129" spans="6:7" ht="17.25">
      <c r="F129" s="287">
        <v>5</v>
      </c>
      <c r="G129" s="288" t="s">
        <v>196</v>
      </c>
    </row>
  </sheetData>
  <mergeCells count="3">
    <mergeCell ref="A6:B6"/>
    <mergeCell ref="G118:O120"/>
    <mergeCell ref="G125:O126"/>
  </mergeCells>
  <pageMargins left="0.7" right="0.7" top="0.75" bottom="0.75" header="0.3" footer="0.3"/>
  <pageSetup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E8E22-0305-4FFE-85A6-2B4F5284290C}">
  <sheetPr>
    <tabColor rgb="FF00B0F0"/>
  </sheetPr>
  <dimension ref="A1:T129"/>
  <sheetViews>
    <sheetView workbookViewId="0">
      <pane xSplit="18" ySplit="6" topLeftCell="S63" activePane="bottomRight" state="frozen"/>
      <selection activeCell="Q25" sqref="Q25"/>
      <selection pane="topRight" activeCell="Q25" sqref="Q25"/>
      <selection pane="bottomLeft" activeCell="Q25" sqref="Q25"/>
      <selection pane="bottomRight" activeCell="F75" sqref="F75:Q76"/>
    </sheetView>
  </sheetViews>
  <sheetFormatPr defaultRowHeight="15"/>
  <cols>
    <col min="1" max="1" width="9.140625" style="238"/>
    <col min="2" max="2" width="9.7109375" style="238" bestFit="1" customWidth="1"/>
    <col min="3" max="3" width="12.85546875" style="238" customWidth="1"/>
    <col min="4" max="4" width="9.28515625" style="238" customWidth="1"/>
    <col min="5" max="5" width="12.5703125" style="238" bestFit="1" customWidth="1"/>
    <col min="6" max="6" width="9.5703125" style="238" bestFit="1" customWidth="1"/>
    <col min="7" max="7" width="10.5703125" style="238" bestFit="1" customWidth="1"/>
    <col min="8" max="14" width="9.5703125" style="238" bestFit="1" customWidth="1"/>
    <col min="15" max="17" width="9.85546875" style="238" bestFit="1" customWidth="1"/>
    <col min="18" max="18" width="10.5703125" style="238" bestFit="1" customWidth="1"/>
    <col min="19" max="16384" width="9.140625" style="238"/>
  </cols>
  <sheetData>
    <row r="1" spans="1:18" ht="23.25">
      <c r="A1" s="237" t="str">
        <f>+Plan!A1</f>
        <v>Jake's Family Sports Bar &amp; Grill</v>
      </c>
    </row>
    <row r="2" spans="1:18" ht="23.25">
      <c r="A2" s="239" t="s">
        <v>152</v>
      </c>
      <c r="C2" s="240" t="s">
        <v>76</v>
      </c>
    </row>
    <row r="5" spans="1:18">
      <c r="E5" s="241" t="s">
        <v>89</v>
      </c>
      <c r="F5" s="242" t="s">
        <v>22</v>
      </c>
      <c r="G5" s="242" t="s">
        <v>23</v>
      </c>
      <c r="H5" s="242" t="s">
        <v>24</v>
      </c>
      <c r="I5" s="242" t="s">
        <v>25</v>
      </c>
      <c r="J5" s="242" t="s">
        <v>14</v>
      </c>
      <c r="K5" s="242" t="s">
        <v>15</v>
      </c>
      <c r="L5" s="242" t="s">
        <v>16</v>
      </c>
      <c r="M5" s="242" t="s">
        <v>17</v>
      </c>
      <c r="N5" s="242" t="s">
        <v>18</v>
      </c>
      <c r="O5" s="242" t="s">
        <v>19</v>
      </c>
      <c r="P5" s="242" t="s">
        <v>20</v>
      </c>
      <c r="Q5" s="242" t="s">
        <v>21</v>
      </c>
      <c r="R5" s="243"/>
    </row>
    <row r="6" spans="1:18" ht="16.5" thickBot="1">
      <c r="A6" s="625" t="s">
        <v>153</v>
      </c>
      <c r="B6" s="625"/>
      <c r="C6" s="244" t="s">
        <v>154</v>
      </c>
      <c r="D6" s="244" t="s">
        <v>155</v>
      </c>
      <c r="E6" s="244" t="s">
        <v>156</v>
      </c>
      <c r="F6" s="245">
        <v>1</v>
      </c>
      <c r="G6" s="246">
        <v>2</v>
      </c>
      <c r="H6" s="246">
        <v>3</v>
      </c>
      <c r="I6" s="246">
        <v>4</v>
      </c>
      <c r="J6" s="246">
        <v>5</v>
      </c>
      <c r="K6" s="246">
        <v>6</v>
      </c>
      <c r="L6" s="246">
        <v>7</v>
      </c>
      <c r="M6" s="246">
        <v>8</v>
      </c>
      <c r="N6" s="246">
        <v>9</v>
      </c>
      <c r="O6" s="246">
        <v>10</v>
      </c>
      <c r="P6" s="246">
        <v>11</v>
      </c>
      <c r="Q6" s="246">
        <v>12</v>
      </c>
      <c r="R6" s="246" t="s">
        <v>8</v>
      </c>
    </row>
    <row r="7" spans="1:18" ht="15.75" thickTop="1"/>
    <row r="8" spans="1:18">
      <c r="A8" s="247" t="s">
        <v>157</v>
      </c>
    </row>
    <row r="9" spans="1:18">
      <c r="A9" s="248" t="s">
        <v>192</v>
      </c>
      <c r="B9" s="238">
        <v>1</v>
      </c>
      <c r="D9" s="248"/>
      <c r="E9" s="248">
        <v>50000</v>
      </c>
      <c r="F9" s="249">
        <f>+$E$9/12</f>
        <v>4166.666666666667</v>
      </c>
      <c r="G9" s="249">
        <f t="shared" ref="G9:Q9" si="0">+$E$9/12</f>
        <v>4166.666666666667</v>
      </c>
      <c r="H9" s="249">
        <f t="shared" si="0"/>
        <v>4166.666666666667</v>
      </c>
      <c r="I9" s="249">
        <f t="shared" si="0"/>
        <v>4166.666666666667</v>
      </c>
      <c r="J9" s="249">
        <f t="shared" si="0"/>
        <v>4166.666666666667</v>
      </c>
      <c r="K9" s="249">
        <f t="shared" si="0"/>
        <v>4166.666666666667</v>
      </c>
      <c r="L9" s="249">
        <f t="shared" si="0"/>
        <v>4166.666666666667</v>
      </c>
      <c r="M9" s="249">
        <f t="shared" si="0"/>
        <v>4166.666666666667</v>
      </c>
      <c r="N9" s="249">
        <f t="shared" si="0"/>
        <v>4166.666666666667</v>
      </c>
      <c r="O9" s="249">
        <f t="shared" si="0"/>
        <v>4166.666666666667</v>
      </c>
      <c r="P9" s="249">
        <f t="shared" si="0"/>
        <v>4166.666666666667</v>
      </c>
      <c r="Q9" s="249">
        <f t="shared" si="0"/>
        <v>4166.666666666667</v>
      </c>
      <c r="R9" s="238">
        <f>SUM(F9:Q9)</f>
        <v>49999.999999999993</v>
      </c>
    </row>
    <row r="10" spans="1:18">
      <c r="A10" s="248" t="s">
        <v>193</v>
      </c>
      <c r="D10" s="248"/>
      <c r="E10" s="248">
        <v>1E-3</v>
      </c>
      <c r="F10" s="249">
        <f>+$E$10/12</f>
        <v>8.3333333333333331E-5</v>
      </c>
      <c r="G10" s="249">
        <f t="shared" ref="G10:Q10" si="1">+$E$10/12</f>
        <v>8.3333333333333331E-5</v>
      </c>
      <c r="H10" s="249">
        <f t="shared" si="1"/>
        <v>8.3333333333333331E-5</v>
      </c>
      <c r="I10" s="249">
        <f t="shared" si="1"/>
        <v>8.3333333333333331E-5</v>
      </c>
      <c r="J10" s="249">
        <f t="shared" si="1"/>
        <v>8.3333333333333331E-5</v>
      </c>
      <c r="K10" s="249">
        <f t="shared" si="1"/>
        <v>8.3333333333333331E-5</v>
      </c>
      <c r="L10" s="249">
        <f t="shared" si="1"/>
        <v>8.3333333333333331E-5</v>
      </c>
      <c r="M10" s="249">
        <f t="shared" si="1"/>
        <v>8.3333333333333331E-5</v>
      </c>
      <c r="N10" s="249">
        <f t="shared" si="1"/>
        <v>8.3333333333333331E-5</v>
      </c>
      <c r="O10" s="249">
        <f t="shared" si="1"/>
        <v>8.3333333333333331E-5</v>
      </c>
      <c r="P10" s="249">
        <f t="shared" si="1"/>
        <v>8.3333333333333331E-5</v>
      </c>
      <c r="Q10" s="249">
        <f t="shared" si="1"/>
        <v>8.3333333333333331E-5</v>
      </c>
      <c r="R10" s="238">
        <f t="shared" ref="R10" si="2">SUM(F10:Q10)</f>
        <v>1.0000000000000002E-3</v>
      </c>
    </row>
    <row r="11" spans="1:18" ht="15.75" thickBot="1">
      <c r="B11" s="251">
        <f>SUM(B9:B10)</f>
        <v>1</v>
      </c>
      <c r="D11" s="250" t="s">
        <v>158</v>
      </c>
      <c r="E11" s="251">
        <f t="shared" ref="E11:R11" si="3">SUM(E9:E10)</f>
        <v>50000.000999999997</v>
      </c>
      <c r="F11" s="252">
        <f t="shared" si="3"/>
        <v>4166.6667500000003</v>
      </c>
      <c r="G11" s="252">
        <f t="shared" si="3"/>
        <v>4166.6667500000003</v>
      </c>
      <c r="H11" s="252">
        <f t="shared" si="3"/>
        <v>4166.6667500000003</v>
      </c>
      <c r="I11" s="252">
        <f t="shared" si="3"/>
        <v>4166.6667500000003</v>
      </c>
      <c r="J11" s="252">
        <f t="shared" si="3"/>
        <v>4166.6667500000003</v>
      </c>
      <c r="K11" s="252">
        <f t="shared" si="3"/>
        <v>4166.6667500000003</v>
      </c>
      <c r="L11" s="252">
        <f t="shared" si="3"/>
        <v>4166.6667500000003</v>
      </c>
      <c r="M11" s="252">
        <f t="shared" si="3"/>
        <v>4166.6667500000003</v>
      </c>
      <c r="N11" s="252">
        <f t="shared" si="3"/>
        <v>4166.6667500000003</v>
      </c>
      <c r="O11" s="252">
        <f t="shared" si="3"/>
        <v>4166.6667500000003</v>
      </c>
      <c r="P11" s="252">
        <f t="shared" si="3"/>
        <v>4166.6667500000003</v>
      </c>
      <c r="Q11" s="252">
        <f t="shared" si="3"/>
        <v>4166.6667500000003</v>
      </c>
      <c r="R11" s="252">
        <f t="shared" si="3"/>
        <v>50000.000999999989</v>
      </c>
    </row>
    <row r="12" spans="1:18" ht="15.75" thickTop="1">
      <c r="D12" s="250"/>
      <c r="E12" s="253"/>
      <c r="F12" s="253"/>
      <c r="G12" s="253"/>
      <c r="H12" s="253"/>
      <c r="I12" s="253"/>
      <c r="J12" s="253"/>
      <c r="K12" s="253"/>
      <c r="L12" s="253"/>
      <c r="M12" s="253"/>
      <c r="N12" s="253"/>
      <c r="O12" s="253"/>
      <c r="P12" s="253"/>
      <c r="Q12" s="253"/>
      <c r="R12" s="253"/>
    </row>
    <row r="13" spans="1:18">
      <c r="A13" s="238" t="str">
        <f>+A9</f>
        <v>Owner 1</v>
      </c>
      <c r="C13" s="238" t="s">
        <v>159</v>
      </c>
      <c r="D13" s="250"/>
      <c r="E13" s="253"/>
      <c r="F13" s="254">
        <f>+F9</f>
        <v>4166.666666666667</v>
      </c>
      <c r="G13" s="253">
        <f>+F13+G9</f>
        <v>8333.3333333333339</v>
      </c>
      <c r="H13" s="253">
        <f t="shared" ref="H13:Q13" si="4">+G13+H9</f>
        <v>12500</v>
      </c>
      <c r="I13" s="253">
        <f t="shared" si="4"/>
        <v>16666.666666666668</v>
      </c>
      <c r="J13" s="253">
        <f t="shared" si="4"/>
        <v>20833.333333333336</v>
      </c>
      <c r="K13" s="253">
        <f t="shared" si="4"/>
        <v>25000.000000000004</v>
      </c>
      <c r="L13" s="253">
        <f t="shared" si="4"/>
        <v>29166.666666666672</v>
      </c>
      <c r="M13" s="253">
        <f t="shared" si="4"/>
        <v>33333.333333333336</v>
      </c>
      <c r="N13" s="253">
        <f t="shared" si="4"/>
        <v>37500</v>
      </c>
      <c r="O13" s="253">
        <f t="shared" si="4"/>
        <v>41666.666666666664</v>
      </c>
      <c r="P13" s="253">
        <f t="shared" si="4"/>
        <v>45833.333333333328</v>
      </c>
      <c r="Q13" s="253">
        <f t="shared" si="4"/>
        <v>49999.999999999993</v>
      </c>
      <c r="R13" s="253"/>
    </row>
    <row r="14" spans="1:18">
      <c r="C14" s="238" t="s">
        <v>160</v>
      </c>
      <c r="D14" s="250"/>
      <c r="E14" s="253"/>
      <c r="F14" s="255">
        <f>+IF(F13&gt;$E$118,F13*$D$128,F13*$D$127)</f>
        <v>606.25000000000011</v>
      </c>
      <c r="G14" s="255">
        <f t="shared" ref="G14:Q14" si="5">+IF(G13&gt;$E$118,G13*$D$128,G13*$D$127)-F15</f>
        <v>606.25000000000011</v>
      </c>
      <c r="H14" s="255">
        <f t="shared" si="5"/>
        <v>606.25</v>
      </c>
      <c r="I14" s="255">
        <f t="shared" si="5"/>
        <v>606.25000000000023</v>
      </c>
      <c r="J14" s="255">
        <f t="shared" si="5"/>
        <v>606.25000000000045</v>
      </c>
      <c r="K14" s="255">
        <f t="shared" si="5"/>
        <v>606.25</v>
      </c>
      <c r="L14" s="255">
        <f t="shared" si="5"/>
        <v>606.25</v>
      </c>
      <c r="M14" s="255">
        <f t="shared" si="5"/>
        <v>606.25</v>
      </c>
      <c r="N14" s="255">
        <f t="shared" si="5"/>
        <v>606.25</v>
      </c>
      <c r="O14" s="255">
        <f t="shared" si="5"/>
        <v>606.24999999999909</v>
      </c>
      <c r="P14" s="255">
        <f t="shared" si="5"/>
        <v>606.25</v>
      </c>
      <c r="Q14" s="255">
        <f t="shared" si="5"/>
        <v>606.25</v>
      </c>
      <c r="R14" s="253"/>
    </row>
    <row r="15" spans="1:18">
      <c r="C15" s="238" t="s">
        <v>161</v>
      </c>
      <c r="D15" s="250"/>
      <c r="E15" s="253"/>
      <c r="F15" s="255">
        <f>+F14</f>
        <v>606.25000000000011</v>
      </c>
      <c r="G15" s="255">
        <f>+F15+G14</f>
        <v>1212.5000000000002</v>
      </c>
      <c r="H15" s="255">
        <f>+G15+H14</f>
        <v>1818.7500000000002</v>
      </c>
      <c r="I15" s="255">
        <f t="shared" ref="I15:Q15" si="6">+H15+I14</f>
        <v>2425.0000000000005</v>
      </c>
      <c r="J15" s="255">
        <f t="shared" si="6"/>
        <v>3031.2500000000009</v>
      </c>
      <c r="K15" s="255">
        <f t="shared" si="6"/>
        <v>3637.5000000000009</v>
      </c>
      <c r="L15" s="255">
        <f t="shared" si="6"/>
        <v>4243.7500000000009</v>
      </c>
      <c r="M15" s="255">
        <f t="shared" si="6"/>
        <v>4850.0000000000009</v>
      </c>
      <c r="N15" s="255">
        <f t="shared" si="6"/>
        <v>5456.2500000000009</v>
      </c>
      <c r="O15" s="255">
        <f t="shared" si="6"/>
        <v>6062.5</v>
      </c>
      <c r="P15" s="255">
        <f t="shared" si="6"/>
        <v>6668.75</v>
      </c>
      <c r="Q15" s="255">
        <f t="shared" si="6"/>
        <v>7275</v>
      </c>
      <c r="R15" s="253"/>
    </row>
    <row r="16" spans="1:18">
      <c r="D16" s="250"/>
      <c r="E16" s="253"/>
      <c r="F16" s="253"/>
      <c r="G16" s="253"/>
      <c r="H16" s="253"/>
      <c r="I16" s="253"/>
      <c r="J16" s="253"/>
      <c r="K16" s="253"/>
      <c r="L16" s="253"/>
      <c r="M16" s="253"/>
      <c r="N16" s="253"/>
      <c r="O16" s="253"/>
      <c r="P16" s="253"/>
      <c r="Q16" s="253"/>
      <c r="R16" s="253"/>
    </row>
    <row r="17" spans="1:18">
      <c r="A17" s="256" t="str">
        <f>+A10</f>
        <v>Owner 2</v>
      </c>
      <c r="C17" s="238" t="s">
        <v>159</v>
      </c>
      <c r="D17" s="250"/>
      <c r="E17" s="253"/>
      <c r="F17" s="254">
        <f>+F10</f>
        <v>8.3333333333333331E-5</v>
      </c>
      <c r="G17" s="253">
        <f>+F17+G10</f>
        <v>1.6666666666666666E-4</v>
      </c>
      <c r="H17" s="253">
        <f t="shared" ref="H17:Q17" si="7">+G17+H10</f>
        <v>2.5000000000000001E-4</v>
      </c>
      <c r="I17" s="253">
        <f t="shared" si="7"/>
        <v>3.3333333333333332E-4</v>
      </c>
      <c r="J17" s="253">
        <f t="shared" si="7"/>
        <v>4.1666666666666664E-4</v>
      </c>
      <c r="K17" s="253">
        <f t="shared" si="7"/>
        <v>5.0000000000000001E-4</v>
      </c>
      <c r="L17" s="253">
        <f t="shared" si="7"/>
        <v>5.8333333333333338E-4</v>
      </c>
      <c r="M17" s="253">
        <f t="shared" si="7"/>
        <v>6.6666666666666675E-4</v>
      </c>
      <c r="N17" s="253">
        <f t="shared" si="7"/>
        <v>7.5000000000000012E-4</v>
      </c>
      <c r="O17" s="253">
        <f t="shared" si="7"/>
        <v>8.333333333333335E-4</v>
      </c>
      <c r="P17" s="253">
        <f t="shared" si="7"/>
        <v>9.1666666666666687E-4</v>
      </c>
      <c r="Q17" s="253">
        <f t="shared" si="7"/>
        <v>1.0000000000000002E-3</v>
      </c>
      <c r="R17" s="253"/>
    </row>
    <row r="18" spans="1:18">
      <c r="C18" s="238" t="s">
        <v>160</v>
      </c>
      <c r="D18" s="250"/>
      <c r="E18" s="253"/>
      <c r="F18" s="255">
        <f>+IF(F17&gt;$E$118,F17*$D$128,F17*$D$127)</f>
        <v>1.2125000000000002E-5</v>
      </c>
      <c r="G18" s="255">
        <f t="shared" ref="G18:Q18" si="8">+IF(G17&gt;$E$118,G17*$D$128,G17*$D$127)-F19</f>
        <v>1.2125000000000002E-5</v>
      </c>
      <c r="H18" s="255">
        <f t="shared" si="8"/>
        <v>1.2125E-5</v>
      </c>
      <c r="I18" s="255">
        <f t="shared" si="8"/>
        <v>1.2125000000000003E-5</v>
      </c>
      <c r="J18" s="255">
        <f t="shared" si="8"/>
        <v>1.2124999999999997E-5</v>
      </c>
      <c r="K18" s="255">
        <f t="shared" si="8"/>
        <v>1.2125000000000003E-5</v>
      </c>
      <c r="L18" s="255">
        <f t="shared" si="8"/>
        <v>1.212500000000001E-5</v>
      </c>
      <c r="M18" s="255">
        <f t="shared" si="8"/>
        <v>1.212500000000001E-5</v>
      </c>
      <c r="N18" s="255">
        <f t="shared" si="8"/>
        <v>1.212500000000001E-5</v>
      </c>
      <c r="O18" s="255">
        <f t="shared" si="8"/>
        <v>1.2124999999999997E-5</v>
      </c>
      <c r="P18" s="255">
        <f t="shared" si="8"/>
        <v>1.2125000000000024E-5</v>
      </c>
      <c r="Q18" s="255">
        <f t="shared" si="8"/>
        <v>1.2124999999999983E-5</v>
      </c>
      <c r="R18" s="253"/>
    </row>
    <row r="19" spans="1:18">
      <c r="C19" s="238" t="s">
        <v>161</v>
      </c>
      <c r="D19" s="250"/>
      <c r="E19" s="253"/>
      <c r="F19" s="255">
        <f>+F18</f>
        <v>1.2125000000000002E-5</v>
      </c>
      <c r="G19" s="255">
        <f>+F19+G18</f>
        <v>2.4250000000000003E-5</v>
      </c>
      <c r="H19" s="255">
        <f>+G19+H18</f>
        <v>3.6375000000000003E-5</v>
      </c>
      <c r="I19" s="255">
        <f t="shared" ref="I19:Q19" si="9">+H19+I18</f>
        <v>4.8500000000000007E-5</v>
      </c>
      <c r="J19" s="255">
        <f t="shared" si="9"/>
        <v>6.0625000000000003E-5</v>
      </c>
      <c r="K19" s="255">
        <f t="shared" si="9"/>
        <v>7.2750000000000007E-5</v>
      </c>
      <c r="L19" s="255">
        <f t="shared" si="9"/>
        <v>8.4875000000000017E-5</v>
      </c>
      <c r="M19" s="255">
        <f t="shared" si="9"/>
        <v>9.7000000000000027E-5</v>
      </c>
      <c r="N19" s="255">
        <f t="shared" si="9"/>
        <v>1.0912500000000004E-4</v>
      </c>
      <c r="O19" s="255">
        <f t="shared" si="9"/>
        <v>1.2125000000000003E-4</v>
      </c>
      <c r="P19" s="255">
        <f t="shared" si="9"/>
        <v>1.3337500000000006E-4</v>
      </c>
      <c r="Q19" s="255">
        <f t="shared" si="9"/>
        <v>1.4550000000000004E-4</v>
      </c>
      <c r="R19" s="253"/>
    </row>
    <row r="21" spans="1:18">
      <c r="A21" s="247" t="s">
        <v>162</v>
      </c>
    </row>
    <row r="22" spans="1:18">
      <c r="A22" s="248" t="s">
        <v>739</v>
      </c>
      <c r="B22" s="238">
        <v>1</v>
      </c>
      <c r="E22" s="248">
        <v>65000</v>
      </c>
      <c r="F22" s="249">
        <f>+$E$22/12</f>
        <v>5416.666666666667</v>
      </c>
      <c r="G22" s="249">
        <f t="shared" ref="G22:Q22" si="10">+$E$22/12</f>
        <v>5416.666666666667</v>
      </c>
      <c r="H22" s="249">
        <f t="shared" si="10"/>
        <v>5416.666666666667</v>
      </c>
      <c r="I22" s="249">
        <f t="shared" si="10"/>
        <v>5416.666666666667</v>
      </c>
      <c r="J22" s="249">
        <f t="shared" si="10"/>
        <v>5416.666666666667</v>
      </c>
      <c r="K22" s="249">
        <f t="shared" si="10"/>
        <v>5416.666666666667</v>
      </c>
      <c r="L22" s="249">
        <f t="shared" si="10"/>
        <v>5416.666666666667</v>
      </c>
      <c r="M22" s="249">
        <f t="shared" si="10"/>
        <v>5416.666666666667</v>
      </c>
      <c r="N22" s="249">
        <f t="shared" si="10"/>
        <v>5416.666666666667</v>
      </c>
      <c r="O22" s="249">
        <f t="shared" si="10"/>
        <v>5416.666666666667</v>
      </c>
      <c r="P22" s="249">
        <f t="shared" si="10"/>
        <v>5416.666666666667</v>
      </c>
      <c r="Q22" s="249">
        <f t="shared" si="10"/>
        <v>5416.666666666667</v>
      </c>
      <c r="R22" s="238">
        <f t="shared" ref="R22:R27" si="11">SUM(F22:Q22)</f>
        <v>64999.999999999993</v>
      </c>
    </row>
    <row r="23" spans="1:18">
      <c r="A23" s="248" t="s">
        <v>163</v>
      </c>
      <c r="E23" s="248">
        <v>1E-3</v>
      </c>
      <c r="F23" s="249">
        <f>+$E$23/12</f>
        <v>8.3333333333333331E-5</v>
      </c>
      <c r="G23" s="249">
        <f t="shared" ref="G23:Q23" si="12">+$E$23/12</f>
        <v>8.3333333333333331E-5</v>
      </c>
      <c r="H23" s="249">
        <f t="shared" si="12"/>
        <v>8.3333333333333331E-5</v>
      </c>
      <c r="I23" s="249">
        <f t="shared" si="12"/>
        <v>8.3333333333333331E-5</v>
      </c>
      <c r="J23" s="249">
        <f t="shared" si="12"/>
        <v>8.3333333333333331E-5</v>
      </c>
      <c r="K23" s="249">
        <f t="shared" si="12"/>
        <v>8.3333333333333331E-5</v>
      </c>
      <c r="L23" s="249">
        <f t="shared" si="12"/>
        <v>8.3333333333333331E-5</v>
      </c>
      <c r="M23" s="249">
        <f t="shared" si="12"/>
        <v>8.3333333333333331E-5</v>
      </c>
      <c r="N23" s="249">
        <f t="shared" si="12"/>
        <v>8.3333333333333331E-5</v>
      </c>
      <c r="O23" s="249">
        <f t="shared" si="12"/>
        <v>8.3333333333333331E-5</v>
      </c>
      <c r="P23" s="249">
        <f t="shared" si="12"/>
        <v>8.3333333333333331E-5</v>
      </c>
      <c r="Q23" s="249">
        <f t="shared" si="12"/>
        <v>8.3333333333333331E-5</v>
      </c>
      <c r="R23" s="238">
        <f t="shared" si="11"/>
        <v>1.0000000000000002E-3</v>
      </c>
    </row>
    <row r="24" spans="1:18">
      <c r="A24" s="248" t="s">
        <v>164</v>
      </c>
      <c r="E24" s="248">
        <v>1E-3</v>
      </c>
      <c r="F24" s="249">
        <f>+$E$24/12</f>
        <v>8.3333333333333331E-5</v>
      </c>
      <c r="G24" s="249">
        <f t="shared" ref="G24:Q24" si="13">+$E$24/12</f>
        <v>8.3333333333333331E-5</v>
      </c>
      <c r="H24" s="249">
        <f t="shared" si="13"/>
        <v>8.3333333333333331E-5</v>
      </c>
      <c r="I24" s="249">
        <f t="shared" si="13"/>
        <v>8.3333333333333331E-5</v>
      </c>
      <c r="J24" s="249">
        <f t="shared" si="13"/>
        <v>8.3333333333333331E-5</v>
      </c>
      <c r="K24" s="249">
        <f t="shared" si="13"/>
        <v>8.3333333333333331E-5</v>
      </c>
      <c r="L24" s="249">
        <f t="shared" si="13"/>
        <v>8.3333333333333331E-5</v>
      </c>
      <c r="M24" s="249">
        <f t="shared" si="13"/>
        <v>8.3333333333333331E-5</v>
      </c>
      <c r="N24" s="249">
        <f t="shared" si="13"/>
        <v>8.3333333333333331E-5</v>
      </c>
      <c r="O24" s="249">
        <f t="shared" si="13"/>
        <v>8.3333333333333331E-5</v>
      </c>
      <c r="P24" s="249">
        <f t="shared" si="13"/>
        <v>8.3333333333333331E-5</v>
      </c>
      <c r="Q24" s="249">
        <f t="shared" si="13"/>
        <v>8.3333333333333331E-5</v>
      </c>
      <c r="R24" s="238">
        <f t="shared" si="11"/>
        <v>1.0000000000000002E-3</v>
      </c>
    </row>
    <row r="25" spans="1:18">
      <c r="A25" s="248" t="s">
        <v>165</v>
      </c>
      <c r="E25" s="248">
        <v>1E-3</v>
      </c>
      <c r="F25" s="249">
        <f>+$E$25/12</f>
        <v>8.3333333333333331E-5</v>
      </c>
      <c r="G25" s="249">
        <f t="shared" ref="G25:Q25" si="14">+$E$25/12</f>
        <v>8.3333333333333331E-5</v>
      </c>
      <c r="H25" s="249">
        <f t="shared" si="14"/>
        <v>8.3333333333333331E-5</v>
      </c>
      <c r="I25" s="249">
        <f t="shared" si="14"/>
        <v>8.3333333333333331E-5</v>
      </c>
      <c r="J25" s="249">
        <f t="shared" si="14"/>
        <v>8.3333333333333331E-5</v>
      </c>
      <c r="K25" s="249">
        <f t="shared" si="14"/>
        <v>8.3333333333333331E-5</v>
      </c>
      <c r="L25" s="249">
        <f t="shared" si="14"/>
        <v>8.3333333333333331E-5</v>
      </c>
      <c r="M25" s="249">
        <f t="shared" si="14"/>
        <v>8.3333333333333331E-5</v>
      </c>
      <c r="N25" s="249">
        <f t="shared" si="14"/>
        <v>8.3333333333333331E-5</v>
      </c>
      <c r="O25" s="249">
        <f t="shared" si="14"/>
        <v>8.3333333333333331E-5</v>
      </c>
      <c r="P25" s="249">
        <f t="shared" si="14"/>
        <v>8.3333333333333331E-5</v>
      </c>
      <c r="Q25" s="249">
        <f t="shared" si="14"/>
        <v>8.3333333333333331E-5</v>
      </c>
      <c r="R25" s="238">
        <f>SUM(F25:Q25)</f>
        <v>1.0000000000000002E-3</v>
      </c>
    </row>
    <row r="26" spans="1:18">
      <c r="A26" s="248" t="s">
        <v>166</v>
      </c>
      <c r="E26" s="248">
        <v>1E-3</v>
      </c>
      <c r="F26" s="249">
        <f>+$E$26/12</f>
        <v>8.3333333333333331E-5</v>
      </c>
      <c r="G26" s="249">
        <f t="shared" ref="G26:Q26" si="15">+$E$26/12</f>
        <v>8.3333333333333331E-5</v>
      </c>
      <c r="H26" s="249">
        <f t="shared" si="15"/>
        <v>8.3333333333333331E-5</v>
      </c>
      <c r="I26" s="249">
        <f t="shared" si="15"/>
        <v>8.3333333333333331E-5</v>
      </c>
      <c r="J26" s="249">
        <f t="shared" si="15"/>
        <v>8.3333333333333331E-5</v>
      </c>
      <c r="K26" s="249">
        <f t="shared" si="15"/>
        <v>8.3333333333333331E-5</v>
      </c>
      <c r="L26" s="249">
        <f t="shared" si="15"/>
        <v>8.3333333333333331E-5</v>
      </c>
      <c r="M26" s="249">
        <f t="shared" si="15"/>
        <v>8.3333333333333331E-5</v>
      </c>
      <c r="N26" s="249">
        <f t="shared" si="15"/>
        <v>8.3333333333333331E-5</v>
      </c>
      <c r="O26" s="249">
        <f t="shared" si="15"/>
        <v>8.3333333333333331E-5</v>
      </c>
      <c r="P26" s="249">
        <f t="shared" si="15"/>
        <v>8.3333333333333331E-5</v>
      </c>
      <c r="Q26" s="249">
        <f t="shared" si="15"/>
        <v>8.3333333333333331E-5</v>
      </c>
      <c r="R26" s="238">
        <f t="shared" si="11"/>
        <v>1.0000000000000002E-3</v>
      </c>
    </row>
    <row r="27" spans="1:18">
      <c r="A27" s="248" t="s">
        <v>167</v>
      </c>
      <c r="E27" s="248">
        <v>1E-3</v>
      </c>
      <c r="F27" s="249">
        <f>+$E$27/12</f>
        <v>8.3333333333333331E-5</v>
      </c>
      <c r="G27" s="249">
        <f t="shared" ref="G27:Q27" si="16">+$E$27/12</f>
        <v>8.3333333333333331E-5</v>
      </c>
      <c r="H27" s="249">
        <f t="shared" si="16"/>
        <v>8.3333333333333331E-5</v>
      </c>
      <c r="I27" s="249">
        <f t="shared" si="16"/>
        <v>8.3333333333333331E-5</v>
      </c>
      <c r="J27" s="249">
        <f t="shared" si="16"/>
        <v>8.3333333333333331E-5</v>
      </c>
      <c r="K27" s="249">
        <f t="shared" si="16"/>
        <v>8.3333333333333331E-5</v>
      </c>
      <c r="L27" s="249">
        <f t="shared" si="16"/>
        <v>8.3333333333333331E-5</v>
      </c>
      <c r="M27" s="249">
        <f t="shared" si="16"/>
        <v>8.3333333333333331E-5</v>
      </c>
      <c r="N27" s="249">
        <f t="shared" si="16"/>
        <v>8.3333333333333331E-5</v>
      </c>
      <c r="O27" s="249">
        <f t="shared" si="16"/>
        <v>8.3333333333333331E-5</v>
      </c>
      <c r="P27" s="249">
        <f t="shared" si="16"/>
        <v>8.3333333333333331E-5</v>
      </c>
      <c r="Q27" s="249">
        <f t="shared" si="16"/>
        <v>8.3333333333333331E-5</v>
      </c>
      <c r="R27" s="238">
        <f t="shared" si="11"/>
        <v>1.0000000000000002E-3</v>
      </c>
    </row>
    <row r="28" spans="1:18" ht="15.75" thickBot="1">
      <c r="B28" s="251">
        <f>SUM(B22:B27)</f>
        <v>1</v>
      </c>
      <c r="D28" s="250" t="s">
        <v>168</v>
      </c>
      <c r="E28" s="251">
        <f t="shared" ref="E28:R28" si="17">SUM(E22:E27)</f>
        <v>65000.004999999983</v>
      </c>
      <c r="F28" s="252">
        <f t="shared" si="17"/>
        <v>5416.6670833333337</v>
      </c>
      <c r="G28" s="252">
        <f t="shared" si="17"/>
        <v>5416.6670833333337</v>
      </c>
      <c r="H28" s="252">
        <f t="shared" si="17"/>
        <v>5416.6670833333337</v>
      </c>
      <c r="I28" s="252">
        <f t="shared" si="17"/>
        <v>5416.6670833333337</v>
      </c>
      <c r="J28" s="252">
        <f t="shared" si="17"/>
        <v>5416.6670833333337</v>
      </c>
      <c r="K28" s="252">
        <f t="shared" si="17"/>
        <v>5416.6670833333337</v>
      </c>
      <c r="L28" s="252">
        <f t="shared" si="17"/>
        <v>5416.6670833333337</v>
      </c>
      <c r="M28" s="252">
        <f t="shared" si="17"/>
        <v>5416.6670833333337</v>
      </c>
      <c r="N28" s="252">
        <f t="shared" si="17"/>
        <v>5416.6670833333337</v>
      </c>
      <c r="O28" s="252">
        <f t="shared" si="17"/>
        <v>5416.6670833333337</v>
      </c>
      <c r="P28" s="252">
        <f t="shared" si="17"/>
        <v>5416.6670833333337</v>
      </c>
      <c r="Q28" s="252">
        <f t="shared" si="17"/>
        <v>5416.6670833333337</v>
      </c>
      <c r="R28" s="252">
        <f t="shared" si="17"/>
        <v>65000.004999999976</v>
      </c>
    </row>
    <row r="29" spans="1:18" ht="15.75" thickTop="1">
      <c r="D29" s="250"/>
      <c r="E29" s="253"/>
      <c r="F29" s="253"/>
      <c r="G29" s="253"/>
      <c r="H29" s="253"/>
      <c r="I29" s="253"/>
      <c r="J29" s="253"/>
      <c r="K29" s="253"/>
      <c r="L29" s="253"/>
      <c r="M29" s="253"/>
      <c r="N29" s="253"/>
      <c r="O29" s="253"/>
      <c r="P29" s="253"/>
      <c r="Q29" s="253"/>
      <c r="R29" s="253"/>
    </row>
    <row r="30" spans="1:18">
      <c r="A30" s="256" t="str">
        <f>+A22</f>
        <v>Chef</v>
      </c>
      <c r="C30" s="238" t="s">
        <v>159</v>
      </c>
      <c r="F30" s="257">
        <f>+F22</f>
        <v>5416.666666666667</v>
      </c>
      <c r="G30" s="255">
        <f>+F30+G22</f>
        <v>10833.333333333334</v>
      </c>
      <c r="H30" s="255">
        <f t="shared" ref="H30:Q30" si="18">+G30+H22</f>
        <v>16250</v>
      </c>
      <c r="I30" s="255">
        <f t="shared" si="18"/>
        <v>21666.666666666668</v>
      </c>
      <c r="J30" s="255">
        <f t="shared" si="18"/>
        <v>27083.333333333336</v>
      </c>
      <c r="K30" s="255">
        <f t="shared" si="18"/>
        <v>32500.000000000004</v>
      </c>
      <c r="L30" s="255">
        <f t="shared" si="18"/>
        <v>37916.666666666672</v>
      </c>
      <c r="M30" s="255">
        <f t="shared" si="18"/>
        <v>43333.333333333336</v>
      </c>
      <c r="N30" s="255">
        <f t="shared" si="18"/>
        <v>48750</v>
      </c>
      <c r="O30" s="255">
        <f t="shared" si="18"/>
        <v>54166.666666666664</v>
      </c>
      <c r="P30" s="255">
        <f t="shared" si="18"/>
        <v>59583.333333333328</v>
      </c>
      <c r="Q30" s="255">
        <f t="shared" si="18"/>
        <v>64999.999999999993</v>
      </c>
    </row>
    <row r="31" spans="1:18">
      <c r="C31" s="238" t="s">
        <v>160</v>
      </c>
      <c r="F31" s="255">
        <f>+IF(F30&gt;$E$118,F30*$D$128,F30*$D$127)</f>
        <v>788.12500000000011</v>
      </c>
      <c r="G31" s="255">
        <f t="shared" ref="G31:Q31" si="19">+IF(G30&gt;$E$118,G30*$D$128,G30*$D$127)-F32</f>
        <v>788.12500000000011</v>
      </c>
      <c r="H31" s="255">
        <f t="shared" si="19"/>
        <v>788.12500000000023</v>
      </c>
      <c r="I31" s="255">
        <f t="shared" si="19"/>
        <v>788.125</v>
      </c>
      <c r="J31" s="255">
        <f t="shared" si="19"/>
        <v>788.12500000000045</v>
      </c>
      <c r="K31" s="255">
        <f t="shared" si="19"/>
        <v>788.125</v>
      </c>
      <c r="L31" s="255">
        <f t="shared" si="19"/>
        <v>788.12500000000091</v>
      </c>
      <c r="M31" s="255">
        <f t="shared" si="19"/>
        <v>788.12499999999909</v>
      </c>
      <c r="N31" s="255">
        <f t="shared" si="19"/>
        <v>788.125</v>
      </c>
      <c r="O31" s="255">
        <f t="shared" si="19"/>
        <v>788.125</v>
      </c>
      <c r="P31" s="255">
        <f t="shared" si="19"/>
        <v>788.12499999999909</v>
      </c>
      <c r="Q31" s="255">
        <f t="shared" si="19"/>
        <v>788.125</v>
      </c>
      <c r="R31" s="253"/>
    </row>
    <row r="32" spans="1:18">
      <c r="C32" s="238" t="s">
        <v>161</v>
      </c>
      <c r="F32" s="255">
        <f>+F31</f>
        <v>788.12500000000011</v>
      </c>
      <c r="G32" s="255">
        <f>+F32+G31</f>
        <v>1576.2500000000002</v>
      </c>
      <c r="H32" s="255">
        <f>+G32+H31</f>
        <v>2364.3750000000005</v>
      </c>
      <c r="I32" s="255">
        <f t="shared" ref="I32:Q32" si="20">+H32+I31</f>
        <v>3152.5000000000005</v>
      </c>
      <c r="J32" s="255">
        <f t="shared" si="20"/>
        <v>3940.6250000000009</v>
      </c>
      <c r="K32" s="255">
        <f t="shared" si="20"/>
        <v>4728.7500000000009</v>
      </c>
      <c r="L32" s="255">
        <f t="shared" si="20"/>
        <v>5516.8750000000018</v>
      </c>
      <c r="M32" s="255">
        <f t="shared" si="20"/>
        <v>6305.0000000000009</v>
      </c>
      <c r="N32" s="255">
        <f t="shared" si="20"/>
        <v>7093.1250000000009</v>
      </c>
      <c r="O32" s="255">
        <f t="shared" si="20"/>
        <v>7881.2500000000009</v>
      </c>
      <c r="P32" s="255">
        <f t="shared" si="20"/>
        <v>8669.375</v>
      </c>
      <c r="Q32" s="255">
        <f t="shared" si="20"/>
        <v>9457.5</v>
      </c>
      <c r="R32" s="253"/>
    </row>
    <row r="33" spans="1:18">
      <c r="R33" s="253"/>
    </row>
    <row r="34" spans="1:18">
      <c r="A34" s="256" t="str">
        <f>+A23</f>
        <v>Staff 2</v>
      </c>
      <c r="C34" s="238" t="s">
        <v>159</v>
      </c>
      <c r="D34" s="250"/>
      <c r="E34" s="253"/>
      <c r="F34" s="254">
        <f>+F23</f>
        <v>8.3333333333333331E-5</v>
      </c>
      <c r="G34" s="253">
        <f>+F34+G23</f>
        <v>1.6666666666666666E-4</v>
      </c>
      <c r="H34" s="253">
        <f t="shared" ref="H34:Q34" si="21">+G34+H23</f>
        <v>2.5000000000000001E-4</v>
      </c>
      <c r="I34" s="253">
        <f t="shared" si="21"/>
        <v>3.3333333333333332E-4</v>
      </c>
      <c r="J34" s="253">
        <f t="shared" si="21"/>
        <v>4.1666666666666664E-4</v>
      </c>
      <c r="K34" s="253">
        <f t="shared" si="21"/>
        <v>5.0000000000000001E-4</v>
      </c>
      <c r="L34" s="253">
        <f t="shared" si="21"/>
        <v>5.8333333333333338E-4</v>
      </c>
      <c r="M34" s="253">
        <f t="shared" si="21"/>
        <v>6.6666666666666675E-4</v>
      </c>
      <c r="N34" s="253">
        <f t="shared" si="21"/>
        <v>7.5000000000000012E-4</v>
      </c>
      <c r="O34" s="253">
        <f t="shared" si="21"/>
        <v>8.333333333333335E-4</v>
      </c>
      <c r="P34" s="253">
        <f t="shared" si="21"/>
        <v>9.1666666666666687E-4</v>
      </c>
      <c r="Q34" s="253">
        <f t="shared" si="21"/>
        <v>1.0000000000000002E-3</v>
      </c>
      <c r="R34" s="253"/>
    </row>
    <row r="35" spans="1:18">
      <c r="C35" s="238" t="s">
        <v>160</v>
      </c>
      <c r="D35" s="250"/>
      <c r="E35" s="253"/>
      <c r="F35" s="255">
        <f>+IF(F34&gt;$E$118,F34*$D$128,F34*$D$127)</f>
        <v>1.2125000000000002E-5</v>
      </c>
      <c r="G35" s="255">
        <f t="shared" ref="G35:Q35" si="22">+IF(G34&gt;$E$118,G34*$D$128,G34*$D$127)-F36</f>
        <v>1.2125000000000002E-5</v>
      </c>
      <c r="H35" s="255">
        <f t="shared" si="22"/>
        <v>1.2125E-5</v>
      </c>
      <c r="I35" s="255">
        <f t="shared" si="22"/>
        <v>1.2125000000000003E-5</v>
      </c>
      <c r="J35" s="255">
        <f t="shared" si="22"/>
        <v>1.2124999999999997E-5</v>
      </c>
      <c r="K35" s="255">
        <f t="shared" si="22"/>
        <v>1.2125000000000003E-5</v>
      </c>
      <c r="L35" s="255">
        <f t="shared" si="22"/>
        <v>1.212500000000001E-5</v>
      </c>
      <c r="M35" s="255">
        <f t="shared" si="22"/>
        <v>1.212500000000001E-5</v>
      </c>
      <c r="N35" s="255">
        <f t="shared" si="22"/>
        <v>1.212500000000001E-5</v>
      </c>
      <c r="O35" s="255">
        <f t="shared" si="22"/>
        <v>1.2124999999999997E-5</v>
      </c>
      <c r="P35" s="255">
        <f t="shared" si="22"/>
        <v>1.2125000000000024E-5</v>
      </c>
      <c r="Q35" s="255">
        <f t="shared" si="22"/>
        <v>1.2124999999999983E-5</v>
      </c>
      <c r="R35" s="253"/>
    </row>
    <row r="36" spans="1:18">
      <c r="C36" s="238" t="s">
        <v>161</v>
      </c>
      <c r="D36" s="250"/>
      <c r="E36" s="253"/>
      <c r="F36" s="255">
        <f>+F35</f>
        <v>1.2125000000000002E-5</v>
      </c>
      <c r="G36" s="255">
        <f>+F36+G35</f>
        <v>2.4250000000000003E-5</v>
      </c>
      <c r="H36" s="255">
        <f>+G36+H35</f>
        <v>3.6375000000000003E-5</v>
      </c>
      <c r="I36" s="255">
        <f t="shared" ref="I36:Q36" si="23">+H36+I35</f>
        <v>4.8500000000000007E-5</v>
      </c>
      <c r="J36" s="255">
        <f t="shared" si="23"/>
        <v>6.0625000000000003E-5</v>
      </c>
      <c r="K36" s="255">
        <f t="shared" si="23"/>
        <v>7.2750000000000007E-5</v>
      </c>
      <c r="L36" s="255">
        <f t="shared" si="23"/>
        <v>8.4875000000000017E-5</v>
      </c>
      <c r="M36" s="255">
        <f t="shared" si="23"/>
        <v>9.7000000000000027E-5</v>
      </c>
      <c r="N36" s="255">
        <f t="shared" si="23"/>
        <v>1.0912500000000004E-4</v>
      </c>
      <c r="O36" s="255">
        <f t="shared" si="23"/>
        <v>1.2125000000000003E-4</v>
      </c>
      <c r="P36" s="255">
        <f t="shared" si="23"/>
        <v>1.3337500000000006E-4</v>
      </c>
      <c r="Q36" s="255">
        <f t="shared" si="23"/>
        <v>1.4550000000000004E-4</v>
      </c>
      <c r="R36" s="253"/>
    </row>
    <row r="37" spans="1:18">
      <c r="D37" s="250"/>
      <c r="E37" s="253"/>
      <c r="F37" s="253"/>
      <c r="G37" s="253"/>
      <c r="H37" s="253"/>
      <c r="I37" s="253"/>
      <c r="J37" s="253"/>
      <c r="K37" s="253"/>
      <c r="L37" s="253"/>
      <c r="M37" s="253"/>
      <c r="N37" s="253"/>
      <c r="O37" s="253"/>
      <c r="P37" s="253"/>
      <c r="Q37" s="253"/>
      <c r="R37" s="253"/>
    </row>
    <row r="38" spans="1:18">
      <c r="A38" s="256" t="str">
        <f>+A24</f>
        <v>Staff 3</v>
      </c>
      <c r="C38" s="238" t="s">
        <v>159</v>
      </c>
      <c r="D38" s="250"/>
      <c r="E38" s="253"/>
      <c r="F38" s="254">
        <f>+F24</f>
        <v>8.3333333333333331E-5</v>
      </c>
      <c r="G38" s="253">
        <f>+F38+G24</f>
        <v>1.6666666666666666E-4</v>
      </c>
      <c r="H38" s="253">
        <f t="shared" ref="H38:Q38" si="24">+G38+H24</f>
        <v>2.5000000000000001E-4</v>
      </c>
      <c r="I38" s="253">
        <f t="shared" si="24"/>
        <v>3.3333333333333332E-4</v>
      </c>
      <c r="J38" s="253">
        <f t="shared" si="24"/>
        <v>4.1666666666666664E-4</v>
      </c>
      <c r="K38" s="253">
        <f t="shared" si="24"/>
        <v>5.0000000000000001E-4</v>
      </c>
      <c r="L38" s="253">
        <f t="shared" si="24"/>
        <v>5.8333333333333338E-4</v>
      </c>
      <c r="M38" s="253">
        <f t="shared" si="24"/>
        <v>6.6666666666666675E-4</v>
      </c>
      <c r="N38" s="253">
        <f t="shared" si="24"/>
        <v>7.5000000000000012E-4</v>
      </c>
      <c r="O38" s="253">
        <f t="shared" si="24"/>
        <v>8.333333333333335E-4</v>
      </c>
      <c r="P38" s="253">
        <f t="shared" si="24"/>
        <v>9.1666666666666687E-4</v>
      </c>
      <c r="Q38" s="253">
        <f t="shared" si="24"/>
        <v>1.0000000000000002E-3</v>
      </c>
      <c r="R38" s="253"/>
    </row>
    <row r="39" spans="1:18">
      <c r="C39" s="238" t="s">
        <v>160</v>
      </c>
      <c r="D39" s="250"/>
      <c r="E39" s="253"/>
      <c r="F39" s="255">
        <f>+IF(F38&gt;$E$118,F38*$D$128,F38*$D$127)</f>
        <v>1.2125000000000002E-5</v>
      </c>
      <c r="G39" s="255">
        <f t="shared" ref="G39:Q39" si="25">+IF(G38&gt;$E$118,G38*$D$128,G38*$D$127)-F40</f>
        <v>1.2125000000000002E-5</v>
      </c>
      <c r="H39" s="255">
        <f t="shared" si="25"/>
        <v>1.2125E-5</v>
      </c>
      <c r="I39" s="255">
        <f t="shared" si="25"/>
        <v>1.2125000000000003E-5</v>
      </c>
      <c r="J39" s="255">
        <f t="shared" si="25"/>
        <v>1.2124999999999997E-5</v>
      </c>
      <c r="K39" s="255">
        <f t="shared" si="25"/>
        <v>1.2125000000000003E-5</v>
      </c>
      <c r="L39" s="255">
        <f t="shared" si="25"/>
        <v>1.212500000000001E-5</v>
      </c>
      <c r="M39" s="255">
        <f t="shared" si="25"/>
        <v>1.212500000000001E-5</v>
      </c>
      <c r="N39" s="255">
        <f t="shared" si="25"/>
        <v>1.212500000000001E-5</v>
      </c>
      <c r="O39" s="255">
        <f t="shared" si="25"/>
        <v>1.2124999999999997E-5</v>
      </c>
      <c r="P39" s="255">
        <f t="shared" si="25"/>
        <v>1.2125000000000024E-5</v>
      </c>
      <c r="Q39" s="255">
        <f t="shared" si="25"/>
        <v>1.2124999999999983E-5</v>
      </c>
      <c r="R39" s="253"/>
    </row>
    <row r="40" spans="1:18">
      <c r="C40" s="238" t="s">
        <v>161</v>
      </c>
      <c r="D40" s="250"/>
      <c r="E40" s="253"/>
      <c r="F40" s="255">
        <f>+F39</f>
        <v>1.2125000000000002E-5</v>
      </c>
      <c r="G40" s="255">
        <f>+F40+G39</f>
        <v>2.4250000000000003E-5</v>
      </c>
      <c r="H40" s="255">
        <f>+G40+H39</f>
        <v>3.6375000000000003E-5</v>
      </c>
      <c r="I40" s="255">
        <f t="shared" ref="I40:Q40" si="26">+H40+I39</f>
        <v>4.8500000000000007E-5</v>
      </c>
      <c r="J40" s="255">
        <f t="shared" si="26"/>
        <v>6.0625000000000003E-5</v>
      </c>
      <c r="K40" s="255">
        <f t="shared" si="26"/>
        <v>7.2750000000000007E-5</v>
      </c>
      <c r="L40" s="255">
        <f t="shared" si="26"/>
        <v>8.4875000000000017E-5</v>
      </c>
      <c r="M40" s="255">
        <f t="shared" si="26"/>
        <v>9.7000000000000027E-5</v>
      </c>
      <c r="N40" s="255">
        <f t="shared" si="26"/>
        <v>1.0912500000000004E-4</v>
      </c>
      <c r="O40" s="255">
        <f t="shared" si="26"/>
        <v>1.2125000000000003E-4</v>
      </c>
      <c r="P40" s="255">
        <f t="shared" si="26"/>
        <v>1.3337500000000006E-4</v>
      </c>
      <c r="Q40" s="255">
        <f t="shared" si="26"/>
        <v>1.4550000000000004E-4</v>
      </c>
      <c r="R40" s="253"/>
    </row>
    <row r="41" spans="1:18">
      <c r="D41" s="250"/>
      <c r="E41" s="253"/>
      <c r="F41" s="253"/>
      <c r="G41" s="253"/>
      <c r="H41" s="253"/>
      <c r="I41" s="253"/>
      <c r="J41" s="253"/>
      <c r="K41" s="253"/>
      <c r="L41" s="253"/>
      <c r="M41" s="253"/>
      <c r="N41" s="253"/>
      <c r="O41" s="253"/>
      <c r="P41" s="253"/>
      <c r="Q41" s="253"/>
      <c r="R41" s="253"/>
    </row>
    <row r="42" spans="1:18">
      <c r="A42" s="256" t="str">
        <f>+A25</f>
        <v>Staff 4</v>
      </c>
      <c r="C42" s="238" t="s">
        <v>159</v>
      </c>
      <c r="D42" s="250"/>
      <c r="E42" s="253"/>
      <c r="F42" s="254">
        <f>+F25</f>
        <v>8.3333333333333331E-5</v>
      </c>
      <c r="G42" s="253">
        <f>+F42+G25</f>
        <v>1.6666666666666666E-4</v>
      </c>
      <c r="H42" s="253">
        <f t="shared" ref="H42:Q42" si="27">+G42+H25</f>
        <v>2.5000000000000001E-4</v>
      </c>
      <c r="I42" s="253">
        <f t="shared" si="27"/>
        <v>3.3333333333333332E-4</v>
      </c>
      <c r="J42" s="253">
        <f t="shared" si="27"/>
        <v>4.1666666666666664E-4</v>
      </c>
      <c r="K42" s="253">
        <f t="shared" si="27"/>
        <v>5.0000000000000001E-4</v>
      </c>
      <c r="L42" s="253">
        <f t="shared" si="27"/>
        <v>5.8333333333333338E-4</v>
      </c>
      <c r="M42" s="253">
        <f t="shared" si="27"/>
        <v>6.6666666666666675E-4</v>
      </c>
      <c r="N42" s="253">
        <f t="shared" si="27"/>
        <v>7.5000000000000012E-4</v>
      </c>
      <c r="O42" s="253">
        <f t="shared" si="27"/>
        <v>8.333333333333335E-4</v>
      </c>
      <c r="P42" s="253">
        <f t="shared" si="27"/>
        <v>9.1666666666666687E-4</v>
      </c>
      <c r="Q42" s="253">
        <f t="shared" si="27"/>
        <v>1.0000000000000002E-3</v>
      </c>
      <c r="R42" s="253"/>
    </row>
    <row r="43" spans="1:18">
      <c r="C43" s="238" t="s">
        <v>160</v>
      </c>
      <c r="D43" s="250"/>
      <c r="E43" s="253"/>
      <c r="F43" s="255">
        <f>+IF(F42&gt;$E$118,F42*$D$128,F42*$D$127)</f>
        <v>1.2125000000000002E-5</v>
      </c>
      <c r="G43" s="255">
        <f t="shared" ref="G43:Q43" si="28">+IF(G42&gt;$E$118,G42*$D$128,G42*$D$127)-F44</f>
        <v>1.2125000000000002E-5</v>
      </c>
      <c r="H43" s="255">
        <f t="shared" si="28"/>
        <v>1.2125E-5</v>
      </c>
      <c r="I43" s="255">
        <f t="shared" si="28"/>
        <v>1.2125000000000003E-5</v>
      </c>
      <c r="J43" s="255">
        <f t="shared" si="28"/>
        <v>1.2124999999999997E-5</v>
      </c>
      <c r="K43" s="255">
        <f t="shared" si="28"/>
        <v>1.2125000000000003E-5</v>
      </c>
      <c r="L43" s="255">
        <f t="shared" si="28"/>
        <v>1.212500000000001E-5</v>
      </c>
      <c r="M43" s="255">
        <f t="shared" si="28"/>
        <v>1.212500000000001E-5</v>
      </c>
      <c r="N43" s="255">
        <f t="shared" si="28"/>
        <v>1.212500000000001E-5</v>
      </c>
      <c r="O43" s="255">
        <f t="shared" si="28"/>
        <v>1.2124999999999997E-5</v>
      </c>
      <c r="P43" s="255">
        <f t="shared" si="28"/>
        <v>1.2125000000000024E-5</v>
      </c>
      <c r="Q43" s="255">
        <f t="shared" si="28"/>
        <v>1.2124999999999983E-5</v>
      </c>
      <c r="R43" s="253"/>
    </row>
    <row r="44" spans="1:18">
      <c r="C44" s="238" t="s">
        <v>161</v>
      </c>
      <c r="D44" s="250"/>
      <c r="E44" s="253"/>
      <c r="F44" s="255">
        <f>+F43</f>
        <v>1.2125000000000002E-5</v>
      </c>
      <c r="G44" s="255">
        <f>+F44+G43</f>
        <v>2.4250000000000003E-5</v>
      </c>
      <c r="H44" s="255">
        <f>+G44+H43</f>
        <v>3.6375000000000003E-5</v>
      </c>
      <c r="I44" s="255">
        <f t="shared" ref="I44:Q44" si="29">+H44+I43</f>
        <v>4.8500000000000007E-5</v>
      </c>
      <c r="J44" s="255">
        <f t="shared" si="29"/>
        <v>6.0625000000000003E-5</v>
      </c>
      <c r="K44" s="255">
        <f t="shared" si="29"/>
        <v>7.2750000000000007E-5</v>
      </c>
      <c r="L44" s="255">
        <f t="shared" si="29"/>
        <v>8.4875000000000017E-5</v>
      </c>
      <c r="M44" s="255">
        <f t="shared" si="29"/>
        <v>9.7000000000000027E-5</v>
      </c>
      <c r="N44" s="255">
        <f t="shared" si="29"/>
        <v>1.0912500000000004E-4</v>
      </c>
      <c r="O44" s="255">
        <f t="shared" si="29"/>
        <v>1.2125000000000003E-4</v>
      </c>
      <c r="P44" s="255">
        <f t="shared" si="29"/>
        <v>1.3337500000000006E-4</v>
      </c>
      <c r="Q44" s="255">
        <f t="shared" si="29"/>
        <v>1.4550000000000004E-4</v>
      </c>
      <c r="R44" s="253"/>
    </row>
    <row r="45" spans="1:18">
      <c r="D45" s="250"/>
      <c r="E45" s="253"/>
      <c r="F45" s="253"/>
      <c r="G45" s="253"/>
      <c r="H45" s="253"/>
      <c r="I45" s="253"/>
      <c r="J45" s="253"/>
      <c r="K45" s="253"/>
      <c r="L45" s="253"/>
      <c r="M45" s="253"/>
      <c r="N45" s="253"/>
      <c r="O45" s="253"/>
      <c r="P45" s="253"/>
      <c r="Q45" s="253"/>
      <c r="R45" s="253"/>
    </row>
    <row r="46" spans="1:18">
      <c r="A46" s="256" t="str">
        <f>+A26</f>
        <v>Staff 5</v>
      </c>
      <c r="C46" s="238" t="s">
        <v>159</v>
      </c>
      <c r="D46" s="250"/>
      <c r="E46" s="253"/>
      <c r="F46" s="254">
        <f>+F26</f>
        <v>8.3333333333333331E-5</v>
      </c>
      <c r="G46" s="253">
        <f>+F46+G26</f>
        <v>1.6666666666666666E-4</v>
      </c>
      <c r="H46" s="253">
        <f t="shared" ref="H46:Q46" si="30">+G46+H26</f>
        <v>2.5000000000000001E-4</v>
      </c>
      <c r="I46" s="253">
        <f t="shared" si="30"/>
        <v>3.3333333333333332E-4</v>
      </c>
      <c r="J46" s="253">
        <f t="shared" si="30"/>
        <v>4.1666666666666664E-4</v>
      </c>
      <c r="K46" s="253">
        <f t="shared" si="30"/>
        <v>5.0000000000000001E-4</v>
      </c>
      <c r="L46" s="253">
        <f t="shared" si="30"/>
        <v>5.8333333333333338E-4</v>
      </c>
      <c r="M46" s="253">
        <f t="shared" si="30"/>
        <v>6.6666666666666675E-4</v>
      </c>
      <c r="N46" s="253">
        <f t="shared" si="30"/>
        <v>7.5000000000000012E-4</v>
      </c>
      <c r="O46" s="253">
        <f t="shared" si="30"/>
        <v>8.333333333333335E-4</v>
      </c>
      <c r="P46" s="253">
        <f t="shared" si="30"/>
        <v>9.1666666666666687E-4</v>
      </c>
      <c r="Q46" s="253">
        <f t="shared" si="30"/>
        <v>1.0000000000000002E-3</v>
      </c>
      <c r="R46" s="253"/>
    </row>
    <row r="47" spans="1:18">
      <c r="C47" s="238" t="s">
        <v>160</v>
      </c>
      <c r="D47" s="250"/>
      <c r="E47" s="253"/>
      <c r="F47" s="255">
        <f>+IF(F46&gt;$E$118,F46*$D$128,F46*$D$127)</f>
        <v>1.2125000000000002E-5</v>
      </c>
      <c r="G47" s="255">
        <f t="shared" ref="G47:Q47" si="31">+IF(G46&gt;$E$118,G46*$D$128,G46*$D$127)-F48</f>
        <v>1.2125000000000002E-5</v>
      </c>
      <c r="H47" s="255">
        <f t="shared" si="31"/>
        <v>1.2125E-5</v>
      </c>
      <c r="I47" s="255">
        <f t="shared" si="31"/>
        <v>1.2125000000000003E-5</v>
      </c>
      <c r="J47" s="255">
        <f t="shared" si="31"/>
        <v>1.2124999999999997E-5</v>
      </c>
      <c r="K47" s="255">
        <f t="shared" si="31"/>
        <v>1.2125000000000003E-5</v>
      </c>
      <c r="L47" s="255">
        <f t="shared" si="31"/>
        <v>1.212500000000001E-5</v>
      </c>
      <c r="M47" s="255">
        <f t="shared" si="31"/>
        <v>1.212500000000001E-5</v>
      </c>
      <c r="N47" s="255">
        <f t="shared" si="31"/>
        <v>1.212500000000001E-5</v>
      </c>
      <c r="O47" s="255">
        <f t="shared" si="31"/>
        <v>1.2124999999999997E-5</v>
      </c>
      <c r="P47" s="255">
        <f t="shared" si="31"/>
        <v>1.2125000000000024E-5</v>
      </c>
      <c r="Q47" s="255">
        <f t="shared" si="31"/>
        <v>1.2124999999999983E-5</v>
      </c>
      <c r="R47" s="253"/>
    </row>
    <row r="48" spans="1:18">
      <c r="C48" s="238" t="s">
        <v>161</v>
      </c>
      <c r="D48" s="250"/>
      <c r="E48" s="253"/>
      <c r="F48" s="255">
        <f>+F47</f>
        <v>1.2125000000000002E-5</v>
      </c>
      <c r="G48" s="255">
        <f>+F48+G47</f>
        <v>2.4250000000000003E-5</v>
      </c>
      <c r="H48" s="255">
        <f>+G48+H47</f>
        <v>3.6375000000000003E-5</v>
      </c>
      <c r="I48" s="255">
        <f t="shared" ref="I48:Q48" si="32">+H48+I47</f>
        <v>4.8500000000000007E-5</v>
      </c>
      <c r="J48" s="255">
        <f t="shared" si="32"/>
        <v>6.0625000000000003E-5</v>
      </c>
      <c r="K48" s="255">
        <f t="shared" si="32"/>
        <v>7.2750000000000007E-5</v>
      </c>
      <c r="L48" s="255">
        <f t="shared" si="32"/>
        <v>8.4875000000000017E-5</v>
      </c>
      <c r="M48" s="255">
        <f t="shared" si="32"/>
        <v>9.7000000000000027E-5</v>
      </c>
      <c r="N48" s="255">
        <f t="shared" si="32"/>
        <v>1.0912500000000004E-4</v>
      </c>
      <c r="O48" s="255">
        <f t="shared" si="32"/>
        <v>1.2125000000000003E-4</v>
      </c>
      <c r="P48" s="255">
        <f t="shared" si="32"/>
        <v>1.3337500000000006E-4</v>
      </c>
      <c r="Q48" s="255">
        <f t="shared" si="32"/>
        <v>1.4550000000000004E-4</v>
      </c>
      <c r="R48" s="253"/>
    </row>
    <row r="49" spans="1:18">
      <c r="D49" s="250"/>
      <c r="E49" s="253"/>
      <c r="F49" s="253"/>
      <c r="G49" s="253"/>
      <c r="H49" s="253"/>
      <c r="I49" s="253"/>
      <c r="J49" s="253"/>
      <c r="K49" s="253"/>
      <c r="L49" s="253"/>
      <c r="M49" s="253"/>
      <c r="N49" s="253"/>
      <c r="O49" s="253"/>
      <c r="P49" s="253"/>
      <c r="Q49" s="253"/>
      <c r="R49" s="253"/>
    </row>
    <row r="50" spans="1:18">
      <c r="A50" s="256" t="str">
        <f>+A27</f>
        <v>Staff 6</v>
      </c>
      <c r="C50" s="238" t="s">
        <v>159</v>
      </c>
      <c r="D50" s="250"/>
      <c r="E50" s="253"/>
      <c r="F50" s="254">
        <f>+F27</f>
        <v>8.3333333333333331E-5</v>
      </c>
      <c r="G50" s="253">
        <f>+F50+G27</f>
        <v>1.6666666666666666E-4</v>
      </c>
      <c r="H50" s="253">
        <f t="shared" ref="H50:Q50" si="33">+G50+H27</f>
        <v>2.5000000000000001E-4</v>
      </c>
      <c r="I50" s="253">
        <f t="shared" si="33"/>
        <v>3.3333333333333332E-4</v>
      </c>
      <c r="J50" s="253">
        <f t="shared" si="33"/>
        <v>4.1666666666666664E-4</v>
      </c>
      <c r="K50" s="253">
        <f t="shared" si="33"/>
        <v>5.0000000000000001E-4</v>
      </c>
      <c r="L50" s="253">
        <f t="shared" si="33"/>
        <v>5.8333333333333338E-4</v>
      </c>
      <c r="M50" s="253">
        <f t="shared" si="33"/>
        <v>6.6666666666666675E-4</v>
      </c>
      <c r="N50" s="253">
        <f t="shared" si="33"/>
        <v>7.5000000000000012E-4</v>
      </c>
      <c r="O50" s="253">
        <f t="shared" si="33"/>
        <v>8.333333333333335E-4</v>
      </c>
      <c r="P50" s="253">
        <f t="shared" si="33"/>
        <v>9.1666666666666687E-4</v>
      </c>
      <c r="Q50" s="253">
        <f t="shared" si="33"/>
        <v>1.0000000000000002E-3</v>
      </c>
      <c r="R50" s="253"/>
    </row>
    <row r="51" spans="1:18">
      <c r="C51" s="238" t="s">
        <v>160</v>
      </c>
      <c r="D51" s="250"/>
      <c r="E51" s="253"/>
      <c r="F51" s="255">
        <f>+IF(F50&gt;$E$118,F50*$D$128,F50*$D$127)</f>
        <v>1.2125000000000002E-5</v>
      </c>
      <c r="G51" s="255">
        <f t="shared" ref="G51:Q51" si="34">+IF(G50&gt;$E$118,G50*$D$128,G50*$D$127)-F52</f>
        <v>1.2125000000000002E-5</v>
      </c>
      <c r="H51" s="255">
        <f t="shared" si="34"/>
        <v>1.2125E-5</v>
      </c>
      <c r="I51" s="255">
        <f t="shared" si="34"/>
        <v>1.2125000000000003E-5</v>
      </c>
      <c r="J51" s="255">
        <f t="shared" si="34"/>
        <v>1.2124999999999997E-5</v>
      </c>
      <c r="K51" s="255">
        <f t="shared" si="34"/>
        <v>1.2125000000000003E-5</v>
      </c>
      <c r="L51" s="255">
        <f t="shared" si="34"/>
        <v>1.212500000000001E-5</v>
      </c>
      <c r="M51" s="255">
        <f t="shared" si="34"/>
        <v>1.212500000000001E-5</v>
      </c>
      <c r="N51" s="255">
        <f t="shared" si="34"/>
        <v>1.212500000000001E-5</v>
      </c>
      <c r="O51" s="255">
        <f t="shared" si="34"/>
        <v>1.2124999999999997E-5</v>
      </c>
      <c r="P51" s="255">
        <f t="shared" si="34"/>
        <v>1.2125000000000024E-5</v>
      </c>
      <c r="Q51" s="255">
        <f t="shared" si="34"/>
        <v>1.2124999999999983E-5</v>
      </c>
      <c r="R51" s="253"/>
    </row>
    <row r="52" spans="1:18">
      <c r="C52" s="238" t="s">
        <v>161</v>
      </c>
      <c r="D52" s="250"/>
      <c r="E52" s="253"/>
      <c r="F52" s="255">
        <f>+F51</f>
        <v>1.2125000000000002E-5</v>
      </c>
      <c r="G52" s="255">
        <f>+F52+G51</f>
        <v>2.4250000000000003E-5</v>
      </c>
      <c r="H52" s="255">
        <f>+G52+H51</f>
        <v>3.6375000000000003E-5</v>
      </c>
      <c r="I52" s="255">
        <f t="shared" ref="I52:Q52" si="35">+H52+I51</f>
        <v>4.8500000000000007E-5</v>
      </c>
      <c r="J52" s="255">
        <f t="shared" si="35"/>
        <v>6.0625000000000003E-5</v>
      </c>
      <c r="K52" s="255">
        <f t="shared" si="35"/>
        <v>7.2750000000000007E-5</v>
      </c>
      <c r="L52" s="255">
        <f t="shared" si="35"/>
        <v>8.4875000000000017E-5</v>
      </c>
      <c r="M52" s="255">
        <f t="shared" si="35"/>
        <v>9.7000000000000027E-5</v>
      </c>
      <c r="N52" s="255">
        <f t="shared" si="35"/>
        <v>1.0912500000000004E-4</v>
      </c>
      <c r="O52" s="255">
        <f t="shared" si="35"/>
        <v>1.2125000000000003E-4</v>
      </c>
      <c r="P52" s="255">
        <f t="shared" si="35"/>
        <v>1.3337500000000006E-4</v>
      </c>
      <c r="Q52" s="255">
        <f t="shared" si="35"/>
        <v>1.4550000000000004E-4</v>
      </c>
      <c r="R52" s="253"/>
    </row>
    <row r="53" spans="1:18">
      <c r="E53" s="248"/>
    </row>
    <row r="54" spans="1:18">
      <c r="A54" s="247" t="s">
        <v>169</v>
      </c>
      <c r="C54" s="258"/>
      <c r="D54" s="280"/>
      <c r="E54" s="280" t="s">
        <v>740</v>
      </c>
    </row>
    <row r="55" spans="1:18">
      <c r="A55" s="248" t="s">
        <v>687</v>
      </c>
      <c r="C55" s="248"/>
      <c r="D55" s="261"/>
      <c r="E55" s="248">
        <v>1</v>
      </c>
      <c r="F55" s="249">
        <f>+F63*F64</f>
        <v>2000</v>
      </c>
      <c r="G55" s="249">
        <f t="shared" ref="G55:Q55" si="36">+G63*G64</f>
        <v>2000</v>
      </c>
      <c r="H55" s="249">
        <f t="shared" si="36"/>
        <v>2000</v>
      </c>
      <c r="I55" s="249">
        <f t="shared" si="36"/>
        <v>2000</v>
      </c>
      <c r="J55" s="249">
        <f t="shared" si="36"/>
        <v>2000</v>
      </c>
      <c r="K55" s="249">
        <f t="shared" si="36"/>
        <v>2000</v>
      </c>
      <c r="L55" s="249">
        <f t="shared" si="36"/>
        <v>2000</v>
      </c>
      <c r="M55" s="249">
        <f t="shared" si="36"/>
        <v>2000</v>
      </c>
      <c r="N55" s="249">
        <f t="shared" si="36"/>
        <v>2000</v>
      </c>
      <c r="O55" s="249">
        <f t="shared" si="36"/>
        <v>2000</v>
      </c>
      <c r="P55" s="249">
        <f t="shared" si="36"/>
        <v>2000</v>
      </c>
      <c r="Q55" s="249">
        <f t="shared" si="36"/>
        <v>2000</v>
      </c>
      <c r="R55" s="238">
        <f t="shared" ref="R55:R60" si="37">SUM(F55:Q55)</f>
        <v>24000</v>
      </c>
    </row>
    <row r="56" spans="1:18">
      <c r="A56" s="248" t="s">
        <v>688</v>
      </c>
      <c r="C56" s="248"/>
      <c r="D56" s="261"/>
      <c r="E56" s="248">
        <v>1</v>
      </c>
      <c r="F56" s="249">
        <f>+F69*F70</f>
        <v>1200</v>
      </c>
      <c r="G56" s="249">
        <f t="shared" ref="G56:Q56" si="38">+G69*G70</f>
        <v>1200</v>
      </c>
      <c r="H56" s="249">
        <f t="shared" si="38"/>
        <v>1200</v>
      </c>
      <c r="I56" s="249">
        <f t="shared" si="38"/>
        <v>1200</v>
      </c>
      <c r="J56" s="249">
        <f t="shared" si="38"/>
        <v>1200</v>
      </c>
      <c r="K56" s="249">
        <f t="shared" si="38"/>
        <v>1200</v>
      </c>
      <c r="L56" s="249">
        <f t="shared" si="38"/>
        <v>1200</v>
      </c>
      <c r="M56" s="249">
        <f t="shared" si="38"/>
        <v>1200</v>
      </c>
      <c r="N56" s="249">
        <f t="shared" si="38"/>
        <v>1200</v>
      </c>
      <c r="O56" s="249">
        <f t="shared" si="38"/>
        <v>1200</v>
      </c>
      <c r="P56" s="249">
        <f t="shared" si="38"/>
        <v>1200</v>
      </c>
      <c r="Q56" s="249">
        <f t="shared" si="38"/>
        <v>1200</v>
      </c>
      <c r="R56" s="238">
        <f t="shared" si="37"/>
        <v>14400</v>
      </c>
    </row>
    <row r="57" spans="1:18">
      <c r="A57" s="248" t="s">
        <v>688</v>
      </c>
      <c r="C57" s="248"/>
      <c r="D57" s="261"/>
      <c r="E57" s="248">
        <v>1</v>
      </c>
      <c r="F57" s="249">
        <f>+F75*F76</f>
        <v>1200</v>
      </c>
      <c r="G57" s="249">
        <f t="shared" ref="G57:Q57" si="39">+G75*G76</f>
        <v>1200</v>
      </c>
      <c r="H57" s="249">
        <f t="shared" si="39"/>
        <v>1200</v>
      </c>
      <c r="I57" s="249">
        <f t="shared" si="39"/>
        <v>1200</v>
      </c>
      <c r="J57" s="249">
        <f t="shared" si="39"/>
        <v>1200</v>
      </c>
      <c r="K57" s="249">
        <f t="shared" si="39"/>
        <v>1200</v>
      </c>
      <c r="L57" s="249">
        <f t="shared" si="39"/>
        <v>1200</v>
      </c>
      <c r="M57" s="249">
        <f t="shared" si="39"/>
        <v>1200</v>
      </c>
      <c r="N57" s="249">
        <f t="shared" si="39"/>
        <v>1200</v>
      </c>
      <c r="O57" s="249">
        <f t="shared" si="39"/>
        <v>1200</v>
      </c>
      <c r="P57" s="249">
        <f t="shared" si="39"/>
        <v>1200</v>
      </c>
      <c r="Q57" s="249">
        <f t="shared" si="39"/>
        <v>1200</v>
      </c>
      <c r="R57" s="238">
        <f t="shared" si="37"/>
        <v>14400</v>
      </c>
    </row>
    <row r="58" spans="1:18">
      <c r="A58" s="248" t="s">
        <v>165</v>
      </c>
      <c r="C58" s="248"/>
      <c r="D58" s="261"/>
      <c r="E58" s="248"/>
      <c r="F58" s="249">
        <f>+F81*F82</f>
        <v>0</v>
      </c>
      <c r="G58" s="249">
        <f t="shared" ref="G58:Q58" si="40">+G81*G82</f>
        <v>0</v>
      </c>
      <c r="H58" s="249">
        <f t="shared" si="40"/>
        <v>0</v>
      </c>
      <c r="I58" s="249">
        <f t="shared" si="40"/>
        <v>0</v>
      </c>
      <c r="J58" s="249">
        <f t="shared" si="40"/>
        <v>0</v>
      </c>
      <c r="K58" s="249">
        <f t="shared" si="40"/>
        <v>0</v>
      </c>
      <c r="L58" s="249">
        <f t="shared" si="40"/>
        <v>0</v>
      </c>
      <c r="M58" s="249">
        <f t="shared" si="40"/>
        <v>0</v>
      </c>
      <c r="N58" s="249">
        <f t="shared" si="40"/>
        <v>0</v>
      </c>
      <c r="O58" s="249">
        <f t="shared" si="40"/>
        <v>0</v>
      </c>
      <c r="P58" s="249">
        <f t="shared" si="40"/>
        <v>0</v>
      </c>
      <c r="Q58" s="249">
        <f t="shared" si="40"/>
        <v>0</v>
      </c>
      <c r="R58" s="238">
        <f t="shared" si="37"/>
        <v>0</v>
      </c>
    </row>
    <row r="59" spans="1:18">
      <c r="A59" s="248" t="s">
        <v>166</v>
      </c>
      <c r="C59" s="248"/>
      <c r="D59" s="261"/>
      <c r="E59" s="248"/>
      <c r="F59" s="249">
        <f>+F87*F88</f>
        <v>0</v>
      </c>
      <c r="G59" s="249">
        <f t="shared" ref="G59:Q59" si="41">+G87*G88</f>
        <v>0</v>
      </c>
      <c r="H59" s="249">
        <f t="shared" si="41"/>
        <v>0</v>
      </c>
      <c r="I59" s="249">
        <f t="shared" si="41"/>
        <v>0</v>
      </c>
      <c r="J59" s="249">
        <f t="shared" si="41"/>
        <v>0</v>
      </c>
      <c r="K59" s="249">
        <f t="shared" si="41"/>
        <v>0</v>
      </c>
      <c r="L59" s="249">
        <f t="shared" si="41"/>
        <v>0</v>
      </c>
      <c r="M59" s="249">
        <f t="shared" si="41"/>
        <v>0</v>
      </c>
      <c r="N59" s="249">
        <f t="shared" si="41"/>
        <v>0</v>
      </c>
      <c r="O59" s="249">
        <f t="shared" si="41"/>
        <v>0</v>
      </c>
      <c r="P59" s="249">
        <f t="shared" si="41"/>
        <v>0</v>
      </c>
      <c r="Q59" s="249">
        <f t="shared" si="41"/>
        <v>0</v>
      </c>
      <c r="R59" s="238">
        <f t="shared" si="37"/>
        <v>0</v>
      </c>
    </row>
    <row r="60" spans="1:18">
      <c r="A60" s="248" t="s">
        <v>167</v>
      </c>
      <c r="C60" s="248"/>
      <c r="D60" s="261"/>
      <c r="E60" s="248"/>
      <c r="F60" s="238">
        <f>+F93*F94</f>
        <v>0</v>
      </c>
      <c r="G60" s="238">
        <f t="shared" ref="G60:Q60" si="42">+G93*G94</f>
        <v>0</v>
      </c>
      <c r="H60" s="238">
        <f t="shared" si="42"/>
        <v>0</v>
      </c>
      <c r="I60" s="238">
        <f t="shared" si="42"/>
        <v>0</v>
      </c>
      <c r="J60" s="238">
        <f t="shared" si="42"/>
        <v>0</v>
      </c>
      <c r="K60" s="238">
        <f t="shared" si="42"/>
        <v>0</v>
      </c>
      <c r="L60" s="238">
        <f t="shared" si="42"/>
        <v>0</v>
      </c>
      <c r="M60" s="238">
        <f t="shared" si="42"/>
        <v>0</v>
      </c>
      <c r="N60" s="238">
        <f t="shared" si="42"/>
        <v>0</v>
      </c>
      <c r="O60" s="238">
        <f t="shared" si="42"/>
        <v>0</v>
      </c>
      <c r="P60" s="238">
        <f t="shared" si="42"/>
        <v>0</v>
      </c>
      <c r="Q60" s="238">
        <f t="shared" si="42"/>
        <v>0</v>
      </c>
      <c r="R60" s="238">
        <f t="shared" si="37"/>
        <v>0</v>
      </c>
    </row>
    <row r="61" spans="1:18" ht="15.75" thickBot="1">
      <c r="D61" s="259"/>
      <c r="E61" s="251">
        <f>SUM(E55:E60)</f>
        <v>3</v>
      </c>
      <c r="F61" s="252">
        <f t="shared" ref="F61:R61" si="43">SUM(F55:F60)</f>
        <v>4400</v>
      </c>
      <c r="G61" s="252">
        <f t="shared" si="43"/>
        <v>4400</v>
      </c>
      <c r="H61" s="252">
        <f t="shared" si="43"/>
        <v>4400</v>
      </c>
      <c r="I61" s="252">
        <f t="shared" si="43"/>
        <v>4400</v>
      </c>
      <c r="J61" s="252">
        <f t="shared" si="43"/>
        <v>4400</v>
      </c>
      <c r="K61" s="252">
        <f t="shared" si="43"/>
        <v>4400</v>
      </c>
      <c r="L61" s="252">
        <f t="shared" si="43"/>
        <v>4400</v>
      </c>
      <c r="M61" s="252">
        <f t="shared" si="43"/>
        <v>4400</v>
      </c>
      <c r="N61" s="252">
        <f t="shared" si="43"/>
        <v>4400</v>
      </c>
      <c r="O61" s="252">
        <f t="shared" si="43"/>
        <v>4400</v>
      </c>
      <c r="P61" s="252">
        <f t="shared" si="43"/>
        <v>4400</v>
      </c>
      <c r="Q61" s="252">
        <f t="shared" si="43"/>
        <v>4400</v>
      </c>
      <c r="R61" s="252">
        <f t="shared" si="43"/>
        <v>52800</v>
      </c>
    </row>
    <row r="62" spans="1:18" ht="15.75" thickTop="1">
      <c r="C62" s="260"/>
      <c r="D62" s="260"/>
      <c r="E62" s="260"/>
    </row>
    <row r="63" spans="1:18">
      <c r="A63" s="256" t="str">
        <f>+A55</f>
        <v>Hostess/Waitress</v>
      </c>
      <c r="C63" s="238" t="s">
        <v>170</v>
      </c>
      <c r="F63" s="281">
        <v>80</v>
      </c>
      <c r="G63" s="281">
        <v>80</v>
      </c>
      <c r="H63" s="281">
        <v>80</v>
      </c>
      <c r="I63" s="281">
        <v>80</v>
      </c>
      <c r="J63" s="281">
        <v>80</v>
      </c>
      <c r="K63" s="281">
        <v>80</v>
      </c>
      <c r="L63" s="281">
        <v>80</v>
      </c>
      <c r="M63" s="281">
        <v>80</v>
      </c>
      <c r="N63" s="281">
        <v>80</v>
      </c>
      <c r="O63" s="281">
        <v>80</v>
      </c>
      <c r="P63" s="281">
        <v>80</v>
      </c>
      <c r="Q63" s="281">
        <v>80</v>
      </c>
    </row>
    <row r="64" spans="1:18">
      <c r="C64" s="238" t="s">
        <v>27</v>
      </c>
      <c r="F64" s="261">
        <v>25</v>
      </c>
      <c r="G64" s="261">
        <v>25</v>
      </c>
      <c r="H64" s="261">
        <v>25</v>
      </c>
      <c r="I64" s="261">
        <v>25</v>
      </c>
      <c r="J64" s="261">
        <v>25</v>
      </c>
      <c r="K64" s="261">
        <v>25</v>
      </c>
      <c r="L64" s="261">
        <v>25</v>
      </c>
      <c r="M64" s="261">
        <v>25</v>
      </c>
      <c r="N64" s="261">
        <v>25</v>
      </c>
      <c r="O64" s="261">
        <v>25</v>
      </c>
      <c r="P64" s="261">
        <v>25</v>
      </c>
      <c r="Q64" s="261">
        <v>25</v>
      </c>
    </row>
    <row r="65" spans="1:20">
      <c r="C65" s="238" t="s">
        <v>159</v>
      </c>
      <c r="F65" s="255">
        <f>+F55</f>
        <v>2000</v>
      </c>
      <c r="G65" s="255">
        <f>+F65+G55</f>
        <v>4000</v>
      </c>
      <c r="H65" s="255">
        <f t="shared" ref="H65:Q65" si="44">+G65+H55</f>
        <v>6000</v>
      </c>
      <c r="I65" s="255">
        <f t="shared" si="44"/>
        <v>8000</v>
      </c>
      <c r="J65" s="255">
        <f t="shared" si="44"/>
        <v>10000</v>
      </c>
      <c r="K65" s="255">
        <f t="shared" si="44"/>
        <v>12000</v>
      </c>
      <c r="L65" s="255">
        <f t="shared" si="44"/>
        <v>14000</v>
      </c>
      <c r="M65" s="255">
        <f t="shared" si="44"/>
        <v>16000</v>
      </c>
      <c r="N65" s="255">
        <f t="shared" si="44"/>
        <v>18000</v>
      </c>
      <c r="O65" s="255">
        <f t="shared" si="44"/>
        <v>20000</v>
      </c>
      <c r="P65" s="255">
        <f t="shared" si="44"/>
        <v>22000</v>
      </c>
      <c r="Q65" s="255">
        <f t="shared" si="44"/>
        <v>24000</v>
      </c>
      <c r="R65" s="262"/>
    </row>
    <row r="66" spans="1:20">
      <c r="C66" s="238" t="s">
        <v>160</v>
      </c>
      <c r="E66" s="263">
        <f>+$D$127</f>
        <v>0.14550000000000002</v>
      </c>
      <c r="F66" s="255">
        <f>+$E$66*F55</f>
        <v>291.00000000000006</v>
      </c>
      <c r="G66" s="255">
        <f t="shared" ref="G66:Q66" si="45">+$E$66*G55</f>
        <v>291.00000000000006</v>
      </c>
      <c r="H66" s="255">
        <f t="shared" si="45"/>
        <v>291.00000000000006</v>
      </c>
      <c r="I66" s="255">
        <f t="shared" si="45"/>
        <v>291.00000000000006</v>
      </c>
      <c r="J66" s="255">
        <f t="shared" si="45"/>
        <v>291.00000000000006</v>
      </c>
      <c r="K66" s="255">
        <f t="shared" si="45"/>
        <v>291.00000000000006</v>
      </c>
      <c r="L66" s="255">
        <f t="shared" si="45"/>
        <v>291.00000000000006</v>
      </c>
      <c r="M66" s="255">
        <f t="shared" si="45"/>
        <v>291.00000000000006</v>
      </c>
      <c r="N66" s="255">
        <f t="shared" si="45"/>
        <v>291.00000000000006</v>
      </c>
      <c r="O66" s="255">
        <f t="shared" si="45"/>
        <v>291.00000000000006</v>
      </c>
      <c r="P66" s="255">
        <f t="shared" si="45"/>
        <v>291.00000000000006</v>
      </c>
      <c r="Q66" s="255">
        <f t="shared" si="45"/>
        <v>291.00000000000006</v>
      </c>
      <c r="R66" s="238">
        <f>SUM(F66:Q66)</f>
        <v>3492.0000000000005</v>
      </c>
      <c r="S66" s="256"/>
    </row>
    <row r="67" spans="1:20">
      <c r="C67" s="238" t="s">
        <v>161</v>
      </c>
      <c r="F67" s="255">
        <f>+F66</f>
        <v>291.00000000000006</v>
      </c>
      <c r="G67" s="255">
        <f>+F67+G66</f>
        <v>582.00000000000011</v>
      </c>
      <c r="H67" s="255">
        <f>+G67+H66</f>
        <v>873.00000000000023</v>
      </c>
      <c r="I67" s="255">
        <f t="shared" ref="I67:Q67" si="46">+H67+I66</f>
        <v>1164.0000000000002</v>
      </c>
      <c r="J67" s="255">
        <f t="shared" si="46"/>
        <v>1455.0000000000002</v>
      </c>
      <c r="K67" s="255">
        <f t="shared" si="46"/>
        <v>1746.0000000000002</v>
      </c>
      <c r="L67" s="255">
        <f t="shared" si="46"/>
        <v>2037.0000000000002</v>
      </c>
      <c r="M67" s="255">
        <f t="shared" si="46"/>
        <v>2328.0000000000005</v>
      </c>
      <c r="N67" s="255">
        <f t="shared" si="46"/>
        <v>2619.0000000000005</v>
      </c>
      <c r="O67" s="255">
        <f t="shared" si="46"/>
        <v>2910.0000000000005</v>
      </c>
      <c r="P67" s="255">
        <f t="shared" si="46"/>
        <v>3201.0000000000005</v>
      </c>
      <c r="Q67" s="255">
        <f t="shared" si="46"/>
        <v>3492.0000000000005</v>
      </c>
      <c r="R67" s="257"/>
      <c r="T67" s="264"/>
    </row>
    <row r="68" spans="1:20">
      <c r="R68" s="262"/>
      <c r="S68" s="264"/>
    </row>
    <row r="69" spans="1:20">
      <c r="A69" s="256" t="str">
        <f>+A56</f>
        <v>Waitress</v>
      </c>
      <c r="C69" s="238" t="s">
        <v>170</v>
      </c>
      <c r="F69" s="281">
        <v>80</v>
      </c>
      <c r="G69" s="281">
        <v>80</v>
      </c>
      <c r="H69" s="281">
        <v>80</v>
      </c>
      <c r="I69" s="281">
        <v>80</v>
      </c>
      <c r="J69" s="281">
        <v>80</v>
      </c>
      <c r="K69" s="281">
        <v>80</v>
      </c>
      <c r="L69" s="281">
        <v>80</v>
      </c>
      <c r="M69" s="281">
        <v>80</v>
      </c>
      <c r="N69" s="281">
        <v>80</v>
      </c>
      <c r="O69" s="281">
        <v>80</v>
      </c>
      <c r="P69" s="281">
        <v>80</v>
      </c>
      <c r="Q69" s="281">
        <v>80</v>
      </c>
    </row>
    <row r="70" spans="1:20">
      <c r="C70" s="238" t="s">
        <v>27</v>
      </c>
      <c r="F70" s="261">
        <v>15</v>
      </c>
      <c r="G70" s="261">
        <v>15</v>
      </c>
      <c r="H70" s="261">
        <v>15</v>
      </c>
      <c r="I70" s="261">
        <v>15</v>
      </c>
      <c r="J70" s="261">
        <v>15</v>
      </c>
      <c r="K70" s="261">
        <v>15</v>
      </c>
      <c r="L70" s="261">
        <v>15</v>
      </c>
      <c r="M70" s="261">
        <v>15</v>
      </c>
      <c r="N70" s="261">
        <v>15</v>
      </c>
      <c r="O70" s="261">
        <v>15</v>
      </c>
      <c r="P70" s="261">
        <v>15</v>
      </c>
      <c r="Q70" s="261">
        <v>15</v>
      </c>
    </row>
    <row r="71" spans="1:20">
      <c r="C71" s="238" t="s">
        <v>159</v>
      </c>
      <c r="F71" s="249">
        <f>+E71+F56</f>
        <v>1200</v>
      </c>
      <c r="G71" s="249">
        <f>+F71+G56</f>
        <v>2400</v>
      </c>
      <c r="H71" s="249">
        <f t="shared" ref="H71:Q71" si="47">+G71+H56</f>
        <v>3600</v>
      </c>
      <c r="I71" s="249">
        <f t="shared" si="47"/>
        <v>4800</v>
      </c>
      <c r="J71" s="249">
        <f t="shared" si="47"/>
        <v>6000</v>
      </c>
      <c r="K71" s="249">
        <f t="shared" si="47"/>
        <v>7200</v>
      </c>
      <c r="L71" s="249">
        <f t="shared" si="47"/>
        <v>8400</v>
      </c>
      <c r="M71" s="249">
        <f t="shared" si="47"/>
        <v>9600</v>
      </c>
      <c r="N71" s="249">
        <f t="shared" si="47"/>
        <v>10800</v>
      </c>
      <c r="O71" s="249">
        <f t="shared" si="47"/>
        <v>12000</v>
      </c>
      <c r="P71" s="249">
        <f t="shared" si="47"/>
        <v>13200</v>
      </c>
      <c r="Q71" s="249">
        <f t="shared" si="47"/>
        <v>14400</v>
      </c>
    </row>
    <row r="72" spans="1:20">
      <c r="C72" s="238" t="s">
        <v>160</v>
      </c>
      <c r="E72" s="263">
        <f>+$D$127</f>
        <v>0.14550000000000002</v>
      </c>
      <c r="F72" s="255">
        <f>+$E$72*F56</f>
        <v>174.60000000000002</v>
      </c>
      <c r="G72" s="255">
        <f t="shared" ref="G72:Q72" si="48">+$E$72*G56</f>
        <v>174.60000000000002</v>
      </c>
      <c r="H72" s="255">
        <f t="shared" si="48"/>
        <v>174.60000000000002</v>
      </c>
      <c r="I72" s="255">
        <f t="shared" si="48"/>
        <v>174.60000000000002</v>
      </c>
      <c r="J72" s="255">
        <f t="shared" si="48"/>
        <v>174.60000000000002</v>
      </c>
      <c r="K72" s="255">
        <f t="shared" si="48"/>
        <v>174.60000000000002</v>
      </c>
      <c r="L72" s="255">
        <f t="shared" si="48"/>
        <v>174.60000000000002</v>
      </c>
      <c r="M72" s="255">
        <f t="shared" si="48"/>
        <v>174.60000000000002</v>
      </c>
      <c r="N72" s="255">
        <f t="shared" si="48"/>
        <v>174.60000000000002</v>
      </c>
      <c r="O72" s="255">
        <f t="shared" si="48"/>
        <v>174.60000000000002</v>
      </c>
      <c r="P72" s="255">
        <f t="shared" si="48"/>
        <v>174.60000000000002</v>
      </c>
      <c r="Q72" s="255">
        <f t="shared" si="48"/>
        <v>174.60000000000002</v>
      </c>
      <c r="R72" s="238">
        <f>SUM(F72:Q72)</f>
        <v>2095.1999999999998</v>
      </c>
      <c r="S72" s="256"/>
    </row>
    <row r="73" spans="1:20">
      <c r="C73" s="238" t="s">
        <v>161</v>
      </c>
      <c r="F73" s="255">
        <f>+F72</f>
        <v>174.60000000000002</v>
      </c>
      <c r="G73" s="255">
        <f>+F73+G72</f>
        <v>349.20000000000005</v>
      </c>
      <c r="H73" s="255">
        <f>+G73+H72</f>
        <v>523.80000000000007</v>
      </c>
      <c r="I73" s="255">
        <f t="shared" ref="I73:Q73" si="49">+H73+I72</f>
        <v>698.40000000000009</v>
      </c>
      <c r="J73" s="255">
        <f t="shared" si="49"/>
        <v>873.00000000000011</v>
      </c>
      <c r="K73" s="255">
        <f t="shared" si="49"/>
        <v>1047.6000000000001</v>
      </c>
      <c r="L73" s="255">
        <f t="shared" si="49"/>
        <v>1222.2000000000003</v>
      </c>
      <c r="M73" s="255">
        <f t="shared" si="49"/>
        <v>1396.8000000000002</v>
      </c>
      <c r="N73" s="255">
        <f t="shared" si="49"/>
        <v>1571.4</v>
      </c>
      <c r="O73" s="255">
        <f t="shared" si="49"/>
        <v>1746</v>
      </c>
      <c r="P73" s="255">
        <f t="shared" si="49"/>
        <v>1920.6</v>
      </c>
      <c r="Q73" s="255">
        <f t="shared" si="49"/>
        <v>2095.1999999999998</v>
      </c>
      <c r="T73" s="264"/>
    </row>
    <row r="74" spans="1:20">
      <c r="F74" s="248"/>
      <c r="G74" s="248"/>
      <c r="H74" s="248"/>
      <c r="I74" s="248"/>
      <c r="J74" s="248"/>
      <c r="K74" s="248"/>
      <c r="L74" s="248"/>
      <c r="M74" s="248"/>
      <c r="N74" s="248"/>
      <c r="O74" s="248"/>
      <c r="P74" s="248"/>
      <c r="Q74" s="248"/>
    </row>
    <row r="75" spans="1:20">
      <c r="A75" s="256" t="str">
        <f>+A57</f>
        <v>Waitress</v>
      </c>
      <c r="C75" s="238" t="s">
        <v>170</v>
      </c>
      <c r="F75" s="281">
        <v>80</v>
      </c>
      <c r="G75" s="281">
        <v>80</v>
      </c>
      <c r="H75" s="281">
        <v>80</v>
      </c>
      <c r="I75" s="281">
        <v>80</v>
      </c>
      <c r="J75" s="281">
        <v>80</v>
      </c>
      <c r="K75" s="281">
        <v>80</v>
      </c>
      <c r="L75" s="281">
        <v>80</v>
      </c>
      <c r="M75" s="281">
        <v>80</v>
      </c>
      <c r="N75" s="281">
        <v>80</v>
      </c>
      <c r="O75" s="281">
        <v>80</v>
      </c>
      <c r="P75" s="281">
        <v>80</v>
      </c>
      <c r="Q75" s="281">
        <v>80</v>
      </c>
    </row>
    <row r="76" spans="1:20">
      <c r="C76" s="238" t="s">
        <v>27</v>
      </c>
      <c r="F76" s="261">
        <v>15</v>
      </c>
      <c r="G76" s="261">
        <v>15</v>
      </c>
      <c r="H76" s="261">
        <v>15</v>
      </c>
      <c r="I76" s="261">
        <v>15</v>
      </c>
      <c r="J76" s="261">
        <v>15</v>
      </c>
      <c r="K76" s="261">
        <v>15</v>
      </c>
      <c r="L76" s="261">
        <v>15</v>
      </c>
      <c r="M76" s="261">
        <v>15</v>
      </c>
      <c r="N76" s="261">
        <v>15</v>
      </c>
      <c r="O76" s="261">
        <v>15</v>
      </c>
      <c r="P76" s="261">
        <v>15</v>
      </c>
      <c r="Q76" s="261">
        <v>15</v>
      </c>
    </row>
    <row r="77" spans="1:20">
      <c r="C77" s="238" t="s">
        <v>159</v>
      </c>
      <c r="F77" s="256">
        <f>+F57</f>
        <v>1200</v>
      </c>
      <c r="G77" s="255">
        <f>+F77+G57</f>
        <v>2400</v>
      </c>
      <c r="H77" s="255">
        <f t="shared" ref="H77:Q77" si="50">+G77+H57</f>
        <v>3600</v>
      </c>
      <c r="I77" s="255">
        <f t="shared" si="50"/>
        <v>4800</v>
      </c>
      <c r="J77" s="255">
        <f t="shared" si="50"/>
        <v>6000</v>
      </c>
      <c r="K77" s="255">
        <f t="shared" si="50"/>
        <v>7200</v>
      </c>
      <c r="L77" s="255">
        <f t="shared" si="50"/>
        <v>8400</v>
      </c>
      <c r="M77" s="255">
        <f t="shared" si="50"/>
        <v>9600</v>
      </c>
      <c r="N77" s="255">
        <f t="shared" si="50"/>
        <v>10800</v>
      </c>
      <c r="O77" s="255">
        <f t="shared" si="50"/>
        <v>12000</v>
      </c>
      <c r="P77" s="255">
        <f t="shared" si="50"/>
        <v>13200</v>
      </c>
      <c r="Q77" s="255">
        <f t="shared" si="50"/>
        <v>14400</v>
      </c>
    </row>
    <row r="78" spans="1:20">
      <c r="C78" s="238" t="s">
        <v>160</v>
      </c>
      <c r="E78" s="263">
        <f>+$D$127</f>
        <v>0.14550000000000002</v>
      </c>
      <c r="F78" s="255">
        <f>+$E$78*F57</f>
        <v>174.60000000000002</v>
      </c>
      <c r="G78" s="255">
        <f t="shared" ref="G78:Q78" si="51">+$E$78*G57</f>
        <v>174.60000000000002</v>
      </c>
      <c r="H78" s="255">
        <f t="shared" si="51"/>
        <v>174.60000000000002</v>
      </c>
      <c r="I78" s="255">
        <f t="shared" si="51"/>
        <v>174.60000000000002</v>
      </c>
      <c r="J78" s="255">
        <f t="shared" si="51"/>
        <v>174.60000000000002</v>
      </c>
      <c r="K78" s="255">
        <f t="shared" si="51"/>
        <v>174.60000000000002</v>
      </c>
      <c r="L78" s="255">
        <f t="shared" si="51"/>
        <v>174.60000000000002</v>
      </c>
      <c r="M78" s="255">
        <f t="shared" si="51"/>
        <v>174.60000000000002</v>
      </c>
      <c r="N78" s="255">
        <f t="shared" si="51"/>
        <v>174.60000000000002</v>
      </c>
      <c r="O78" s="255">
        <f t="shared" si="51"/>
        <v>174.60000000000002</v>
      </c>
      <c r="P78" s="255">
        <f t="shared" si="51"/>
        <v>174.60000000000002</v>
      </c>
      <c r="Q78" s="255">
        <f t="shared" si="51"/>
        <v>174.60000000000002</v>
      </c>
      <c r="R78" s="238">
        <f>SUM(F78:Q78)</f>
        <v>2095.1999999999998</v>
      </c>
      <c r="S78" s="256"/>
    </row>
    <row r="79" spans="1:20">
      <c r="C79" s="238" t="s">
        <v>161</v>
      </c>
      <c r="F79" s="255">
        <f>+F78</f>
        <v>174.60000000000002</v>
      </c>
      <c r="G79" s="255">
        <f>+F79+G78</f>
        <v>349.20000000000005</v>
      </c>
      <c r="H79" s="255">
        <f>+G79+H78</f>
        <v>523.80000000000007</v>
      </c>
      <c r="I79" s="255">
        <f t="shared" ref="I79:Q79" si="52">+H79+I78</f>
        <v>698.40000000000009</v>
      </c>
      <c r="J79" s="255">
        <f t="shared" si="52"/>
        <v>873.00000000000011</v>
      </c>
      <c r="K79" s="255">
        <f t="shared" si="52"/>
        <v>1047.6000000000001</v>
      </c>
      <c r="L79" s="255">
        <f t="shared" si="52"/>
        <v>1222.2000000000003</v>
      </c>
      <c r="M79" s="255">
        <f t="shared" si="52"/>
        <v>1396.8000000000002</v>
      </c>
      <c r="N79" s="255">
        <f t="shared" si="52"/>
        <v>1571.4</v>
      </c>
      <c r="O79" s="255">
        <f t="shared" si="52"/>
        <v>1746</v>
      </c>
      <c r="P79" s="255">
        <f t="shared" si="52"/>
        <v>1920.6</v>
      </c>
      <c r="Q79" s="255">
        <f t="shared" si="52"/>
        <v>2095.1999999999998</v>
      </c>
      <c r="T79" s="264"/>
    </row>
    <row r="80" spans="1:20">
      <c r="F80" s="248"/>
      <c r="G80" s="248"/>
      <c r="H80" s="248"/>
      <c r="I80" s="248"/>
      <c r="J80" s="248"/>
      <c r="K80" s="248"/>
      <c r="L80" s="248"/>
      <c r="M80" s="248"/>
      <c r="N80" s="248"/>
      <c r="O80" s="248"/>
      <c r="P80" s="248"/>
      <c r="Q80" s="248"/>
    </row>
    <row r="81" spans="1:20">
      <c r="A81" s="256" t="str">
        <f>+A58</f>
        <v>Staff 4</v>
      </c>
      <c r="C81" s="238" t="s">
        <v>170</v>
      </c>
      <c r="F81" s="281">
        <v>0</v>
      </c>
      <c r="G81" s="281">
        <v>0</v>
      </c>
      <c r="H81" s="281">
        <v>0</v>
      </c>
      <c r="I81" s="281">
        <v>0</v>
      </c>
      <c r="J81" s="281">
        <v>0</v>
      </c>
      <c r="K81" s="281">
        <v>0</v>
      </c>
      <c r="L81" s="281">
        <v>0</v>
      </c>
      <c r="M81" s="281">
        <v>0</v>
      </c>
      <c r="N81" s="281">
        <v>0</v>
      </c>
      <c r="O81" s="281">
        <v>0</v>
      </c>
      <c r="P81" s="281">
        <v>0</v>
      </c>
      <c r="Q81" s="281">
        <v>0</v>
      </c>
    </row>
    <row r="82" spans="1:20">
      <c r="C82" s="238" t="s">
        <v>27</v>
      </c>
      <c r="F82" s="261">
        <v>10</v>
      </c>
      <c r="G82" s="261">
        <v>10</v>
      </c>
      <c r="H82" s="261">
        <v>10</v>
      </c>
      <c r="I82" s="261">
        <v>10</v>
      </c>
      <c r="J82" s="261">
        <v>10</v>
      </c>
      <c r="K82" s="261">
        <v>10</v>
      </c>
      <c r="L82" s="261">
        <v>10</v>
      </c>
      <c r="M82" s="261">
        <v>10</v>
      </c>
      <c r="N82" s="261">
        <v>10</v>
      </c>
      <c r="O82" s="261">
        <v>10</v>
      </c>
      <c r="P82" s="261">
        <v>10</v>
      </c>
      <c r="Q82" s="261">
        <v>10</v>
      </c>
    </row>
    <row r="83" spans="1:20">
      <c r="C83" s="238" t="s">
        <v>159</v>
      </c>
      <c r="F83" s="256">
        <f>+F58</f>
        <v>0</v>
      </c>
      <c r="G83" s="249">
        <f>+F83+G58</f>
        <v>0</v>
      </c>
      <c r="H83" s="249">
        <f t="shared" ref="H83:Q83" si="53">+G83+H58</f>
        <v>0</v>
      </c>
      <c r="I83" s="249">
        <f t="shared" si="53"/>
        <v>0</v>
      </c>
      <c r="J83" s="249">
        <f t="shared" si="53"/>
        <v>0</v>
      </c>
      <c r="K83" s="249">
        <f t="shared" si="53"/>
        <v>0</v>
      </c>
      <c r="L83" s="249">
        <f t="shared" si="53"/>
        <v>0</v>
      </c>
      <c r="M83" s="249">
        <f t="shared" si="53"/>
        <v>0</v>
      </c>
      <c r="N83" s="249">
        <f t="shared" si="53"/>
        <v>0</v>
      </c>
      <c r="O83" s="249">
        <f t="shared" si="53"/>
        <v>0</v>
      </c>
      <c r="P83" s="249">
        <f t="shared" si="53"/>
        <v>0</v>
      </c>
      <c r="Q83" s="249">
        <f t="shared" si="53"/>
        <v>0</v>
      </c>
    </row>
    <row r="84" spans="1:20">
      <c r="C84" s="238" t="s">
        <v>160</v>
      </c>
      <c r="E84" s="263">
        <f>+$D$127</f>
        <v>0.14550000000000002</v>
      </c>
      <c r="F84" s="255">
        <f>+$E$84*F58</f>
        <v>0</v>
      </c>
      <c r="G84" s="255">
        <f t="shared" ref="G84:Q84" si="54">+$E$84*G58</f>
        <v>0</v>
      </c>
      <c r="H84" s="255">
        <f t="shared" si="54"/>
        <v>0</v>
      </c>
      <c r="I84" s="255">
        <f t="shared" si="54"/>
        <v>0</v>
      </c>
      <c r="J84" s="255">
        <f t="shared" si="54"/>
        <v>0</v>
      </c>
      <c r="K84" s="255">
        <f t="shared" si="54"/>
        <v>0</v>
      </c>
      <c r="L84" s="255">
        <f t="shared" si="54"/>
        <v>0</v>
      </c>
      <c r="M84" s="255">
        <f t="shared" si="54"/>
        <v>0</v>
      </c>
      <c r="N84" s="255">
        <f t="shared" si="54"/>
        <v>0</v>
      </c>
      <c r="O84" s="255">
        <f t="shared" si="54"/>
        <v>0</v>
      </c>
      <c r="P84" s="255">
        <f t="shared" si="54"/>
        <v>0</v>
      </c>
      <c r="Q84" s="255">
        <f t="shared" si="54"/>
        <v>0</v>
      </c>
      <c r="R84" s="238">
        <f>SUM(F84:Q84)</f>
        <v>0</v>
      </c>
      <c r="S84" s="256"/>
    </row>
    <row r="85" spans="1:20">
      <c r="C85" s="238" t="s">
        <v>161</v>
      </c>
      <c r="F85" s="255">
        <f>+F84</f>
        <v>0</v>
      </c>
      <c r="G85" s="255">
        <f>+F85+G84</f>
        <v>0</v>
      </c>
      <c r="H85" s="255">
        <f>+G85+H84</f>
        <v>0</v>
      </c>
      <c r="I85" s="255">
        <f t="shared" ref="I85:Q85" si="55">+H85+I84</f>
        <v>0</v>
      </c>
      <c r="J85" s="255">
        <f t="shared" si="55"/>
        <v>0</v>
      </c>
      <c r="K85" s="255">
        <f t="shared" si="55"/>
        <v>0</v>
      </c>
      <c r="L85" s="255">
        <f t="shared" si="55"/>
        <v>0</v>
      </c>
      <c r="M85" s="255">
        <f t="shared" si="55"/>
        <v>0</v>
      </c>
      <c r="N85" s="255">
        <f t="shared" si="55"/>
        <v>0</v>
      </c>
      <c r="O85" s="255">
        <f t="shared" si="55"/>
        <v>0</v>
      </c>
      <c r="P85" s="255">
        <f t="shared" si="55"/>
        <v>0</v>
      </c>
      <c r="Q85" s="255">
        <f t="shared" si="55"/>
        <v>0</v>
      </c>
      <c r="T85" s="264"/>
    </row>
    <row r="87" spans="1:20">
      <c r="A87" s="256" t="str">
        <f>+A59</f>
        <v>Staff 5</v>
      </c>
      <c r="C87" s="238" t="s">
        <v>170</v>
      </c>
      <c r="F87" s="281">
        <v>0</v>
      </c>
      <c r="G87" s="281">
        <v>0</v>
      </c>
      <c r="H87" s="281">
        <v>0</v>
      </c>
      <c r="I87" s="281">
        <v>0</v>
      </c>
      <c r="J87" s="281">
        <v>0</v>
      </c>
      <c r="K87" s="281">
        <v>0</v>
      </c>
      <c r="L87" s="281">
        <v>0</v>
      </c>
      <c r="M87" s="281">
        <v>0</v>
      </c>
      <c r="N87" s="281">
        <v>0</v>
      </c>
      <c r="O87" s="281">
        <v>0</v>
      </c>
      <c r="P87" s="281">
        <v>0</v>
      </c>
      <c r="Q87" s="281">
        <v>0</v>
      </c>
    </row>
    <row r="88" spans="1:20">
      <c r="C88" s="238" t="s">
        <v>27</v>
      </c>
      <c r="F88" s="261">
        <v>10</v>
      </c>
      <c r="G88" s="261">
        <v>10</v>
      </c>
      <c r="H88" s="261">
        <v>10</v>
      </c>
      <c r="I88" s="261">
        <v>10</v>
      </c>
      <c r="J88" s="261">
        <v>10</v>
      </c>
      <c r="K88" s="261">
        <v>10</v>
      </c>
      <c r="L88" s="261">
        <v>10</v>
      </c>
      <c r="M88" s="261">
        <v>10</v>
      </c>
      <c r="N88" s="261">
        <v>10</v>
      </c>
      <c r="O88" s="261">
        <v>10</v>
      </c>
      <c r="P88" s="261">
        <v>10</v>
      </c>
      <c r="Q88" s="261">
        <v>10</v>
      </c>
    </row>
    <row r="89" spans="1:20">
      <c r="C89" s="238" t="s">
        <v>159</v>
      </c>
      <c r="F89" s="256">
        <f>+F59</f>
        <v>0</v>
      </c>
      <c r="G89" s="249">
        <f>+F89+G59</f>
        <v>0</v>
      </c>
      <c r="H89" s="249">
        <f t="shared" ref="H89:Q89" si="56">+G89+H59</f>
        <v>0</v>
      </c>
      <c r="I89" s="249">
        <f t="shared" si="56"/>
        <v>0</v>
      </c>
      <c r="J89" s="249">
        <f t="shared" si="56"/>
        <v>0</v>
      </c>
      <c r="K89" s="249">
        <f t="shared" si="56"/>
        <v>0</v>
      </c>
      <c r="L89" s="249">
        <f t="shared" si="56"/>
        <v>0</v>
      </c>
      <c r="M89" s="249">
        <f t="shared" si="56"/>
        <v>0</v>
      </c>
      <c r="N89" s="249">
        <f t="shared" si="56"/>
        <v>0</v>
      </c>
      <c r="O89" s="249">
        <f t="shared" si="56"/>
        <v>0</v>
      </c>
      <c r="P89" s="249">
        <f t="shared" si="56"/>
        <v>0</v>
      </c>
      <c r="Q89" s="249">
        <f t="shared" si="56"/>
        <v>0</v>
      </c>
    </row>
    <row r="90" spans="1:20">
      <c r="C90" s="238" t="s">
        <v>160</v>
      </c>
      <c r="E90" s="263">
        <f>+$D$127</f>
        <v>0.14550000000000002</v>
      </c>
      <c r="F90" s="255">
        <f>+$E$90*F59</f>
        <v>0</v>
      </c>
      <c r="G90" s="255">
        <f t="shared" ref="G90:Q90" si="57">+$E$90*G59</f>
        <v>0</v>
      </c>
      <c r="H90" s="255">
        <f t="shared" si="57"/>
        <v>0</v>
      </c>
      <c r="I90" s="255">
        <f t="shared" si="57"/>
        <v>0</v>
      </c>
      <c r="J90" s="255">
        <f t="shared" si="57"/>
        <v>0</v>
      </c>
      <c r="K90" s="255">
        <f t="shared" si="57"/>
        <v>0</v>
      </c>
      <c r="L90" s="255">
        <f t="shared" si="57"/>
        <v>0</v>
      </c>
      <c r="M90" s="255">
        <f t="shared" si="57"/>
        <v>0</v>
      </c>
      <c r="N90" s="255">
        <f t="shared" si="57"/>
        <v>0</v>
      </c>
      <c r="O90" s="255">
        <f t="shared" si="57"/>
        <v>0</v>
      </c>
      <c r="P90" s="255">
        <f t="shared" si="57"/>
        <v>0</v>
      </c>
      <c r="Q90" s="255">
        <f t="shared" si="57"/>
        <v>0</v>
      </c>
      <c r="R90" s="238">
        <f>SUM(F90:Q90)</f>
        <v>0</v>
      </c>
      <c r="S90" s="256"/>
    </row>
    <row r="91" spans="1:20">
      <c r="C91" s="238" t="s">
        <v>161</v>
      </c>
      <c r="F91" s="255">
        <f>+F90</f>
        <v>0</v>
      </c>
      <c r="G91" s="255">
        <f>+F91+G90</f>
        <v>0</v>
      </c>
      <c r="H91" s="255">
        <f>+G91+H90</f>
        <v>0</v>
      </c>
      <c r="I91" s="255">
        <f t="shared" ref="I91:Q91" si="58">+H91+I90</f>
        <v>0</v>
      </c>
      <c r="J91" s="255">
        <f t="shared" si="58"/>
        <v>0</v>
      </c>
      <c r="K91" s="255">
        <f t="shared" si="58"/>
        <v>0</v>
      </c>
      <c r="L91" s="255">
        <f t="shared" si="58"/>
        <v>0</v>
      </c>
      <c r="M91" s="255">
        <f t="shared" si="58"/>
        <v>0</v>
      </c>
      <c r="N91" s="255">
        <f t="shared" si="58"/>
        <v>0</v>
      </c>
      <c r="O91" s="255">
        <f t="shared" si="58"/>
        <v>0</v>
      </c>
      <c r="P91" s="255">
        <f t="shared" si="58"/>
        <v>0</v>
      </c>
      <c r="Q91" s="255">
        <f t="shared" si="58"/>
        <v>0</v>
      </c>
      <c r="T91" s="264"/>
    </row>
    <row r="93" spans="1:20">
      <c r="A93" s="256" t="str">
        <f>+A60</f>
        <v>Staff 6</v>
      </c>
      <c r="C93" s="238" t="s">
        <v>170</v>
      </c>
      <c r="F93" s="281">
        <v>0</v>
      </c>
      <c r="G93" s="281">
        <v>0</v>
      </c>
      <c r="H93" s="281">
        <v>0</v>
      </c>
      <c r="I93" s="281">
        <v>0</v>
      </c>
      <c r="J93" s="281">
        <v>0</v>
      </c>
      <c r="K93" s="281">
        <v>0</v>
      </c>
      <c r="L93" s="281">
        <v>0</v>
      </c>
      <c r="M93" s="281">
        <v>0</v>
      </c>
      <c r="N93" s="281">
        <v>0</v>
      </c>
      <c r="O93" s="281">
        <v>0</v>
      </c>
      <c r="P93" s="281">
        <v>0</v>
      </c>
      <c r="Q93" s="281">
        <v>0</v>
      </c>
    </row>
    <row r="94" spans="1:20">
      <c r="A94" s="256"/>
      <c r="C94" s="238" t="s">
        <v>27</v>
      </c>
      <c r="F94" s="261">
        <v>10</v>
      </c>
      <c r="G94" s="261">
        <v>10</v>
      </c>
      <c r="H94" s="261">
        <v>10</v>
      </c>
      <c r="I94" s="261">
        <v>10</v>
      </c>
      <c r="J94" s="261">
        <v>10</v>
      </c>
      <c r="K94" s="261">
        <v>10</v>
      </c>
      <c r="L94" s="261">
        <v>10</v>
      </c>
      <c r="M94" s="261">
        <v>10</v>
      </c>
      <c r="N94" s="261">
        <v>10</v>
      </c>
      <c r="O94" s="261">
        <v>10</v>
      </c>
      <c r="P94" s="261">
        <v>10</v>
      </c>
      <c r="Q94" s="261">
        <v>10</v>
      </c>
    </row>
    <row r="95" spans="1:20">
      <c r="A95" s="256"/>
      <c r="C95" s="238" t="s">
        <v>159</v>
      </c>
      <c r="F95" s="256">
        <f>+F60</f>
        <v>0</v>
      </c>
      <c r="G95" s="249">
        <f>+F95+G60</f>
        <v>0</v>
      </c>
      <c r="H95" s="249">
        <f t="shared" ref="H95:Q95" si="59">+G95+H60</f>
        <v>0</v>
      </c>
      <c r="I95" s="249">
        <f t="shared" si="59"/>
        <v>0</v>
      </c>
      <c r="J95" s="249">
        <f t="shared" si="59"/>
        <v>0</v>
      </c>
      <c r="K95" s="249">
        <f t="shared" si="59"/>
        <v>0</v>
      </c>
      <c r="L95" s="249">
        <f t="shared" si="59"/>
        <v>0</v>
      </c>
      <c r="M95" s="249">
        <f t="shared" si="59"/>
        <v>0</v>
      </c>
      <c r="N95" s="249">
        <f t="shared" si="59"/>
        <v>0</v>
      </c>
      <c r="O95" s="249">
        <f t="shared" si="59"/>
        <v>0</v>
      </c>
      <c r="P95" s="249">
        <f t="shared" si="59"/>
        <v>0</v>
      </c>
      <c r="Q95" s="249">
        <f t="shared" si="59"/>
        <v>0</v>
      </c>
    </row>
    <row r="96" spans="1:20">
      <c r="A96" s="256"/>
      <c r="C96" s="238" t="s">
        <v>160</v>
      </c>
      <c r="E96" s="263">
        <f>+$D$127</f>
        <v>0.14550000000000002</v>
      </c>
      <c r="F96" s="255">
        <f>+IF(F95&gt;$E$118,F95*$D$128,F95*$D$127)</f>
        <v>0</v>
      </c>
      <c r="G96" s="255">
        <f t="shared" ref="G96:Q96" si="60">+IF(G95&gt;$E$118,G95*$D$128,G95*$D$127)-F97</f>
        <v>0</v>
      </c>
      <c r="H96" s="255">
        <f t="shared" si="60"/>
        <v>0</v>
      </c>
      <c r="I96" s="255">
        <f t="shared" si="60"/>
        <v>0</v>
      </c>
      <c r="J96" s="255">
        <f t="shared" si="60"/>
        <v>0</v>
      </c>
      <c r="K96" s="255">
        <f t="shared" si="60"/>
        <v>0</v>
      </c>
      <c r="L96" s="255">
        <f t="shared" si="60"/>
        <v>0</v>
      </c>
      <c r="M96" s="255">
        <f t="shared" si="60"/>
        <v>0</v>
      </c>
      <c r="N96" s="255">
        <f t="shared" si="60"/>
        <v>0</v>
      </c>
      <c r="O96" s="255">
        <f t="shared" si="60"/>
        <v>0</v>
      </c>
      <c r="P96" s="255">
        <f t="shared" si="60"/>
        <v>0</v>
      </c>
      <c r="Q96" s="255">
        <f t="shared" si="60"/>
        <v>0</v>
      </c>
    </row>
    <row r="97" spans="1:19">
      <c r="A97" s="256"/>
      <c r="C97" s="238" t="s">
        <v>161</v>
      </c>
      <c r="F97" s="255">
        <f>+F96</f>
        <v>0</v>
      </c>
      <c r="G97" s="255">
        <f>+F97+G96</f>
        <v>0</v>
      </c>
      <c r="H97" s="255">
        <f>+G97+H96</f>
        <v>0</v>
      </c>
      <c r="I97" s="255">
        <f t="shared" ref="I97:Q97" si="61">+H97+I96</f>
        <v>0</v>
      </c>
      <c r="J97" s="255">
        <f t="shared" si="61"/>
        <v>0</v>
      </c>
      <c r="K97" s="255">
        <f t="shared" si="61"/>
        <v>0</v>
      </c>
      <c r="L97" s="255">
        <f t="shared" si="61"/>
        <v>0</v>
      </c>
      <c r="M97" s="255">
        <f t="shared" si="61"/>
        <v>0</v>
      </c>
      <c r="N97" s="255">
        <f t="shared" si="61"/>
        <v>0</v>
      </c>
      <c r="O97" s="255">
        <f t="shared" si="61"/>
        <v>0</v>
      </c>
      <c r="P97" s="255">
        <f t="shared" si="61"/>
        <v>0</v>
      </c>
      <c r="Q97" s="255">
        <f t="shared" si="61"/>
        <v>0</v>
      </c>
    </row>
    <row r="98" spans="1:19">
      <c r="A98" s="256"/>
    </row>
    <row r="99" spans="1:19">
      <c r="A99" s="265" t="s">
        <v>172</v>
      </c>
    </row>
    <row r="100" spans="1:19">
      <c r="A100" s="249" t="s">
        <v>173</v>
      </c>
      <c r="F100" s="256">
        <f>+F11</f>
        <v>4166.6667500000003</v>
      </c>
      <c r="G100" s="256">
        <f t="shared" ref="G100:Q100" si="62">+G11</f>
        <v>4166.6667500000003</v>
      </c>
      <c r="H100" s="256">
        <f t="shared" si="62"/>
        <v>4166.6667500000003</v>
      </c>
      <c r="I100" s="256">
        <f t="shared" si="62"/>
        <v>4166.6667500000003</v>
      </c>
      <c r="J100" s="256">
        <f t="shared" si="62"/>
        <v>4166.6667500000003</v>
      </c>
      <c r="K100" s="256">
        <f t="shared" si="62"/>
        <v>4166.6667500000003</v>
      </c>
      <c r="L100" s="256">
        <f t="shared" si="62"/>
        <v>4166.6667500000003</v>
      </c>
      <c r="M100" s="256">
        <f t="shared" si="62"/>
        <v>4166.6667500000003</v>
      </c>
      <c r="N100" s="256">
        <f t="shared" si="62"/>
        <v>4166.6667500000003</v>
      </c>
      <c r="O100" s="256">
        <f t="shared" si="62"/>
        <v>4166.6667500000003</v>
      </c>
      <c r="P100" s="256">
        <f t="shared" si="62"/>
        <v>4166.6667500000003</v>
      </c>
      <c r="Q100" s="256">
        <f t="shared" si="62"/>
        <v>4166.6667500000003</v>
      </c>
      <c r="R100" s="238">
        <f t="shared" ref="R100:R102" si="63">SUM(F100:Q100)</f>
        <v>50000.001000000018</v>
      </c>
    </row>
    <row r="101" spans="1:19">
      <c r="A101" s="238" t="s">
        <v>174</v>
      </c>
      <c r="F101" s="256">
        <f t="shared" ref="F101:Q101" si="64">+F28</f>
        <v>5416.6670833333337</v>
      </c>
      <c r="G101" s="256">
        <f t="shared" si="64"/>
        <v>5416.6670833333337</v>
      </c>
      <c r="H101" s="256">
        <f t="shared" si="64"/>
        <v>5416.6670833333337</v>
      </c>
      <c r="I101" s="256">
        <f t="shared" si="64"/>
        <v>5416.6670833333337</v>
      </c>
      <c r="J101" s="256">
        <f t="shared" si="64"/>
        <v>5416.6670833333337</v>
      </c>
      <c r="K101" s="256">
        <f t="shared" si="64"/>
        <v>5416.6670833333337</v>
      </c>
      <c r="L101" s="256">
        <f t="shared" si="64"/>
        <v>5416.6670833333337</v>
      </c>
      <c r="M101" s="256">
        <f t="shared" si="64"/>
        <v>5416.6670833333337</v>
      </c>
      <c r="N101" s="256">
        <f t="shared" si="64"/>
        <v>5416.6670833333337</v>
      </c>
      <c r="O101" s="256">
        <f t="shared" si="64"/>
        <v>5416.6670833333337</v>
      </c>
      <c r="P101" s="256">
        <f t="shared" si="64"/>
        <v>5416.6670833333337</v>
      </c>
      <c r="Q101" s="256">
        <f t="shared" si="64"/>
        <v>5416.6670833333337</v>
      </c>
      <c r="R101" s="238">
        <f t="shared" si="63"/>
        <v>65000.005000000005</v>
      </c>
    </row>
    <row r="102" spans="1:19">
      <c r="A102" s="238" t="s">
        <v>175</v>
      </c>
      <c r="F102" s="256">
        <f>+F61</f>
        <v>4400</v>
      </c>
      <c r="G102" s="256">
        <f t="shared" ref="G102:Q102" si="65">+G61</f>
        <v>4400</v>
      </c>
      <c r="H102" s="256">
        <f t="shared" si="65"/>
        <v>4400</v>
      </c>
      <c r="I102" s="256">
        <f t="shared" si="65"/>
        <v>4400</v>
      </c>
      <c r="J102" s="256">
        <f t="shared" si="65"/>
        <v>4400</v>
      </c>
      <c r="K102" s="256">
        <f t="shared" si="65"/>
        <v>4400</v>
      </c>
      <c r="L102" s="256">
        <f t="shared" si="65"/>
        <v>4400</v>
      </c>
      <c r="M102" s="256">
        <f t="shared" si="65"/>
        <v>4400</v>
      </c>
      <c r="N102" s="256">
        <f t="shared" si="65"/>
        <v>4400</v>
      </c>
      <c r="O102" s="256">
        <f t="shared" si="65"/>
        <v>4400</v>
      </c>
      <c r="P102" s="256">
        <f t="shared" si="65"/>
        <v>4400</v>
      </c>
      <c r="Q102" s="256">
        <f t="shared" si="65"/>
        <v>4400</v>
      </c>
      <c r="R102" s="238">
        <f t="shared" si="63"/>
        <v>52800</v>
      </c>
    </row>
    <row r="103" spans="1:19">
      <c r="F103" s="266">
        <f>SUM(F100:F102)</f>
        <v>13983.333833333334</v>
      </c>
      <c r="G103" s="266">
        <f t="shared" ref="G103:R103" si="66">SUM(G100:G102)</f>
        <v>13983.333833333334</v>
      </c>
      <c r="H103" s="266">
        <f t="shared" si="66"/>
        <v>13983.333833333334</v>
      </c>
      <c r="I103" s="266">
        <f t="shared" si="66"/>
        <v>13983.333833333334</v>
      </c>
      <c r="J103" s="266">
        <f t="shared" si="66"/>
        <v>13983.333833333334</v>
      </c>
      <c r="K103" s="266">
        <f t="shared" si="66"/>
        <v>13983.333833333334</v>
      </c>
      <c r="L103" s="266">
        <f t="shared" si="66"/>
        <v>13983.333833333334</v>
      </c>
      <c r="M103" s="266">
        <f t="shared" si="66"/>
        <v>13983.333833333334</v>
      </c>
      <c r="N103" s="266">
        <f t="shared" si="66"/>
        <v>13983.333833333334</v>
      </c>
      <c r="O103" s="266">
        <f t="shared" si="66"/>
        <v>13983.333833333334</v>
      </c>
      <c r="P103" s="266">
        <f t="shared" si="66"/>
        <v>13983.333833333334</v>
      </c>
      <c r="Q103" s="266">
        <f t="shared" si="66"/>
        <v>13983.333833333334</v>
      </c>
      <c r="R103" s="266">
        <f t="shared" si="66"/>
        <v>167800.00600000002</v>
      </c>
    </row>
    <row r="104" spans="1:19">
      <c r="A104" s="247" t="s">
        <v>176</v>
      </c>
    </row>
    <row r="105" spans="1:19">
      <c r="A105" s="249" t="s">
        <v>173</v>
      </c>
      <c r="F105" s="256">
        <f>+F14+F18</f>
        <v>606.25001212500013</v>
      </c>
      <c r="G105" s="256">
        <f t="shared" ref="G105:Q105" si="67">+G14+G18</f>
        <v>606.25001212500013</v>
      </c>
      <c r="H105" s="256">
        <f t="shared" si="67"/>
        <v>606.25001212500001</v>
      </c>
      <c r="I105" s="256">
        <f t="shared" si="67"/>
        <v>606.25001212500024</v>
      </c>
      <c r="J105" s="256">
        <f t="shared" si="67"/>
        <v>606.25001212500047</v>
      </c>
      <c r="K105" s="256">
        <f t="shared" si="67"/>
        <v>606.25001212500001</v>
      </c>
      <c r="L105" s="256">
        <f t="shared" si="67"/>
        <v>606.25001212500001</v>
      </c>
      <c r="M105" s="256">
        <f t="shared" si="67"/>
        <v>606.25001212500001</v>
      </c>
      <c r="N105" s="256">
        <f t="shared" si="67"/>
        <v>606.25001212500001</v>
      </c>
      <c r="O105" s="256">
        <f t="shared" si="67"/>
        <v>606.2500121249991</v>
      </c>
      <c r="P105" s="256">
        <f t="shared" si="67"/>
        <v>606.25001212500001</v>
      </c>
      <c r="Q105" s="256">
        <f t="shared" si="67"/>
        <v>606.25001212500001</v>
      </c>
      <c r="R105" s="238">
        <f t="shared" ref="R105:R107" si="68">SUM(F105:Q105)</f>
        <v>7275.0001454999983</v>
      </c>
      <c r="S105" s="256"/>
    </row>
    <row r="106" spans="1:19">
      <c r="A106" s="238" t="s">
        <v>174</v>
      </c>
      <c r="F106" s="256">
        <f>+F31+F35+F39+F43+F47+F51</f>
        <v>788.12506062500017</v>
      </c>
      <c r="G106" s="256">
        <f t="shared" ref="G106:Q106" si="69">+G31+G35+G39+G43+G47+G51</f>
        <v>788.12506062500017</v>
      </c>
      <c r="H106" s="256">
        <f t="shared" si="69"/>
        <v>788.12506062500029</v>
      </c>
      <c r="I106" s="256">
        <f t="shared" si="69"/>
        <v>788.12506062500006</v>
      </c>
      <c r="J106" s="256">
        <f t="shared" si="69"/>
        <v>788.12506062500051</v>
      </c>
      <c r="K106" s="256">
        <f t="shared" si="69"/>
        <v>788.12506062500006</v>
      </c>
      <c r="L106" s="256">
        <f t="shared" si="69"/>
        <v>788.12506062500097</v>
      </c>
      <c r="M106" s="256">
        <f t="shared" si="69"/>
        <v>788.12506062499915</v>
      </c>
      <c r="N106" s="256">
        <f t="shared" si="69"/>
        <v>788.12506062500006</v>
      </c>
      <c r="O106" s="256">
        <f t="shared" si="69"/>
        <v>788.12506062500006</v>
      </c>
      <c r="P106" s="256">
        <f t="shared" si="69"/>
        <v>788.12506062499915</v>
      </c>
      <c r="Q106" s="256">
        <f t="shared" si="69"/>
        <v>788.12506062500006</v>
      </c>
      <c r="R106" s="238">
        <f t="shared" si="68"/>
        <v>9457.5007275000007</v>
      </c>
    </row>
    <row r="107" spans="1:19">
      <c r="A107" s="238" t="s">
        <v>175</v>
      </c>
      <c r="F107" s="256">
        <f>+F66+F72+F78+F84+F90+F96</f>
        <v>640.20000000000005</v>
      </c>
      <c r="G107" s="256">
        <f t="shared" ref="G107:Q107" si="70">+G66+G72+G78+G84+G90+G96</f>
        <v>640.20000000000005</v>
      </c>
      <c r="H107" s="256">
        <f t="shared" si="70"/>
        <v>640.20000000000005</v>
      </c>
      <c r="I107" s="256">
        <f t="shared" si="70"/>
        <v>640.20000000000005</v>
      </c>
      <c r="J107" s="256">
        <f t="shared" si="70"/>
        <v>640.20000000000005</v>
      </c>
      <c r="K107" s="256">
        <f t="shared" si="70"/>
        <v>640.20000000000005</v>
      </c>
      <c r="L107" s="256">
        <f t="shared" si="70"/>
        <v>640.20000000000005</v>
      </c>
      <c r="M107" s="256">
        <f t="shared" si="70"/>
        <v>640.20000000000005</v>
      </c>
      <c r="N107" s="256">
        <f t="shared" si="70"/>
        <v>640.20000000000005</v>
      </c>
      <c r="O107" s="256">
        <f t="shared" si="70"/>
        <v>640.20000000000005</v>
      </c>
      <c r="P107" s="256">
        <f t="shared" si="70"/>
        <v>640.20000000000005</v>
      </c>
      <c r="Q107" s="256">
        <f t="shared" si="70"/>
        <v>640.20000000000005</v>
      </c>
      <c r="R107" s="238">
        <f t="shared" si="68"/>
        <v>7682.3999999999987</v>
      </c>
    </row>
    <row r="108" spans="1:19">
      <c r="F108" s="252">
        <f>SUM(F105:F107)</f>
        <v>2034.5750727500003</v>
      </c>
      <c r="G108" s="252">
        <f t="shared" ref="G108:R108" si="71">SUM(G105:G107)</f>
        <v>2034.5750727500003</v>
      </c>
      <c r="H108" s="252">
        <f t="shared" si="71"/>
        <v>2034.5750727500003</v>
      </c>
      <c r="I108" s="252">
        <f t="shared" si="71"/>
        <v>2034.5750727500003</v>
      </c>
      <c r="J108" s="252">
        <f t="shared" si="71"/>
        <v>2034.575072750001</v>
      </c>
      <c r="K108" s="252">
        <f t="shared" si="71"/>
        <v>2034.5750727500001</v>
      </c>
      <c r="L108" s="252">
        <f t="shared" si="71"/>
        <v>2034.575072750001</v>
      </c>
      <c r="M108" s="252">
        <f t="shared" si="71"/>
        <v>2034.5750727499992</v>
      </c>
      <c r="N108" s="252">
        <f t="shared" si="71"/>
        <v>2034.5750727500001</v>
      </c>
      <c r="O108" s="252">
        <f t="shared" si="71"/>
        <v>2034.5750727499992</v>
      </c>
      <c r="P108" s="252">
        <f t="shared" si="71"/>
        <v>2034.5750727499992</v>
      </c>
      <c r="Q108" s="252">
        <f t="shared" si="71"/>
        <v>2034.5750727500001</v>
      </c>
      <c r="R108" s="252">
        <f t="shared" si="71"/>
        <v>24414.900872999995</v>
      </c>
    </row>
    <row r="109" spans="1:19">
      <c r="A109" s="247" t="s">
        <v>177</v>
      </c>
    </row>
    <row r="110" spans="1:19">
      <c r="A110" s="249" t="s">
        <v>178</v>
      </c>
      <c r="F110" s="238">
        <f>+F100+F105</f>
        <v>4772.9167621250008</v>
      </c>
      <c r="G110" s="238">
        <f t="shared" ref="G110:Q113" si="72">+G100+G105</f>
        <v>4772.9167621250008</v>
      </c>
      <c r="H110" s="238">
        <f t="shared" si="72"/>
        <v>4772.9167621249999</v>
      </c>
      <c r="I110" s="238">
        <f t="shared" si="72"/>
        <v>4772.9167621250008</v>
      </c>
      <c r="J110" s="238">
        <f t="shared" si="72"/>
        <v>4772.9167621250008</v>
      </c>
      <c r="K110" s="238">
        <f t="shared" si="72"/>
        <v>4772.9167621249999</v>
      </c>
      <c r="L110" s="238">
        <f t="shared" si="72"/>
        <v>4772.9167621249999</v>
      </c>
      <c r="M110" s="238">
        <f t="shared" si="72"/>
        <v>4772.9167621249999</v>
      </c>
      <c r="N110" s="238">
        <f t="shared" si="72"/>
        <v>4772.9167621249999</v>
      </c>
      <c r="O110" s="238">
        <f t="shared" si="72"/>
        <v>4772.9167621249999</v>
      </c>
      <c r="P110" s="238">
        <f t="shared" si="72"/>
        <v>4772.9167621249999</v>
      </c>
      <c r="Q110" s="238">
        <f t="shared" si="72"/>
        <v>4772.9167621249999</v>
      </c>
      <c r="R110" s="238">
        <f t="shared" ref="R110:R112" si="73">SUM(F110:Q110)</f>
        <v>57275.001145500013</v>
      </c>
      <c r="S110" s="256">
        <f>+B11</f>
        <v>1</v>
      </c>
    </row>
    <row r="111" spans="1:19">
      <c r="A111" s="238" t="s">
        <v>174</v>
      </c>
      <c r="F111" s="238">
        <f>+F101+F106</f>
        <v>6204.7921439583342</v>
      </c>
      <c r="G111" s="238">
        <f t="shared" si="72"/>
        <v>6204.7921439583342</v>
      </c>
      <c r="H111" s="238">
        <f t="shared" si="72"/>
        <v>6204.7921439583342</v>
      </c>
      <c r="I111" s="238">
        <f t="shared" si="72"/>
        <v>6204.7921439583333</v>
      </c>
      <c r="J111" s="238">
        <f t="shared" si="72"/>
        <v>6204.7921439583342</v>
      </c>
      <c r="K111" s="238">
        <f t="shared" si="72"/>
        <v>6204.7921439583333</v>
      </c>
      <c r="L111" s="238">
        <f t="shared" si="72"/>
        <v>6204.7921439583351</v>
      </c>
      <c r="M111" s="238">
        <f t="shared" si="72"/>
        <v>6204.7921439583333</v>
      </c>
      <c r="N111" s="238">
        <f t="shared" si="72"/>
        <v>6204.7921439583333</v>
      </c>
      <c r="O111" s="238">
        <f t="shared" si="72"/>
        <v>6204.7921439583333</v>
      </c>
      <c r="P111" s="238">
        <f t="shared" si="72"/>
        <v>6204.7921439583333</v>
      </c>
      <c r="Q111" s="238">
        <f t="shared" si="72"/>
        <v>6204.7921439583333</v>
      </c>
      <c r="R111" s="238">
        <f t="shared" si="73"/>
        <v>74457.5057275</v>
      </c>
      <c r="S111" s="256">
        <f>+B28</f>
        <v>1</v>
      </c>
    </row>
    <row r="112" spans="1:19">
      <c r="A112" s="238" t="s">
        <v>175</v>
      </c>
      <c r="D112" s="249"/>
      <c r="F112" s="238">
        <f>+F102+F107</f>
        <v>5040.2</v>
      </c>
      <c r="G112" s="238">
        <f t="shared" si="72"/>
        <v>5040.2</v>
      </c>
      <c r="H112" s="238">
        <f t="shared" si="72"/>
        <v>5040.2</v>
      </c>
      <c r="I112" s="238">
        <f t="shared" si="72"/>
        <v>5040.2</v>
      </c>
      <c r="J112" s="238">
        <f t="shared" si="72"/>
        <v>5040.2</v>
      </c>
      <c r="K112" s="238">
        <f t="shared" si="72"/>
        <v>5040.2</v>
      </c>
      <c r="L112" s="238">
        <f t="shared" si="72"/>
        <v>5040.2</v>
      </c>
      <c r="M112" s="238">
        <f t="shared" si="72"/>
        <v>5040.2</v>
      </c>
      <c r="N112" s="238">
        <f t="shared" si="72"/>
        <v>5040.2</v>
      </c>
      <c r="O112" s="238">
        <f t="shared" si="72"/>
        <v>5040.2</v>
      </c>
      <c r="P112" s="238">
        <f t="shared" si="72"/>
        <v>5040.2</v>
      </c>
      <c r="Q112" s="238">
        <f t="shared" si="72"/>
        <v>5040.2</v>
      </c>
      <c r="R112" s="238">
        <f t="shared" si="73"/>
        <v>60482.399999999987</v>
      </c>
      <c r="S112" s="256">
        <f>+E61</f>
        <v>3</v>
      </c>
    </row>
    <row r="113" spans="1:19" ht="15.75" thickBot="1">
      <c r="C113" s="238" t="s">
        <v>179</v>
      </c>
      <c r="F113" s="251">
        <f>+F103+F108</f>
        <v>16017.908906083334</v>
      </c>
      <c r="G113" s="251">
        <f t="shared" si="72"/>
        <v>16017.908906083334</v>
      </c>
      <c r="H113" s="251">
        <f t="shared" si="72"/>
        <v>16017.908906083334</v>
      </c>
      <c r="I113" s="251">
        <f t="shared" si="72"/>
        <v>16017.908906083334</v>
      </c>
      <c r="J113" s="251">
        <f t="shared" si="72"/>
        <v>16017.908906083336</v>
      </c>
      <c r="K113" s="251">
        <f t="shared" si="72"/>
        <v>16017.908906083334</v>
      </c>
      <c r="L113" s="251">
        <f t="shared" si="72"/>
        <v>16017.908906083336</v>
      </c>
      <c r="M113" s="251">
        <f t="shared" si="72"/>
        <v>16017.908906083334</v>
      </c>
      <c r="N113" s="251">
        <f t="shared" si="72"/>
        <v>16017.908906083334</v>
      </c>
      <c r="O113" s="251">
        <f t="shared" si="72"/>
        <v>16017.908906083334</v>
      </c>
      <c r="P113" s="251">
        <f t="shared" si="72"/>
        <v>16017.908906083334</v>
      </c>
      <c r="Q113" s="251">
        <f t="shared" si="72"/>
        <v>16017.908906083334</v>
      </c>
      <c r="R113" s="251">
        <f>SUM(R110:R112)</f>
        <v>192214.906873</v>
      </c>
      <c r="S113" s="251">
        <f>SUM(S110:S112)</f>
        <v>5</v>
      </c>
    </row>
    <row r="114" spans="1:19" ht="15.75" thickTop="1">
      <c r="Q114" s="267" t="s">
        <v>34</v>
      </c>
      <c r="R114" s="260">
        <f>+R103+R108</f>
        <v>192214.90687300003</v>
      </c>
    </row>
    <row r="115" spans="1:19">
      <c r="Q115" s="268" t="s">
        <v>35</v>
      </c>
      <c r="R115" s="260">
        <f>+R113-R114</f>
        <v>0</v>
      </c>
    </row>
    <row r="116" spans="1:19">
      <c r="A116" s="247" t="s">
        <v>148</v>
      </c>
      <c r="B116" s="494">
        <f>+'Payroll YR 1'!B116</f>
        <v>45569</v>
      </c>
    </row>
    <row r="117" spans="1:19" ht="15.75" thickBot="1">
      <c r="A117"/>
      <c r="B117"/>
      <c r="D117" s="284">
        <v>2025</v>
      </c>
      <c r="E117" t="s">
        <v>180</v>
      </c>
      <c r="F117" s="2"/>
      <c r="G117"/>
      <c r="H117" s="2"/>
      <c r="I117" s="2"/>
      <c r="J117" s="2"/>
      <c r="K117" s="2"/>
      <c r="L117" s="2"/>
      <c r="M117" s="2"/>
      <c r="N117" s="2"/>
      <c r="O117" s="2"/>
      <c r="P117" s="40"/>
      <c r="Q117" s="27"/>
      <c r="R117" s="27"/>
    </row>
    <row r="118" spans="1:19" ht="17.25">
      <c r="A118" t="s">
        <v>181</v>
      </c>
      <c r="B118"/>
      <c r="D118" s="41">
        <v>6.2E-2</v>
      </c>
      <c r="E118" s="269">
        <v>168600</v>
      </c>
      <c r="F118" s="270">
        <v>1</v>
      </c>
      <c r="G118" s="626" t="s">
        <v>182</v>
      </c>
      <c r="H118" s="626"/>
      <c r="I118" s="626"/>
      <c r="J118" s="626"/>
      <c r="K118" s="626"/>
      <c r="L118" s="626"/>
      <c r="M118" s="626"/>
      <c r="N118" s="626"/>
      <c r="O118" s="626"/>
      <c r="P118" s="40"/>
      <c r="Q118" s="37" t="s">
        <v>183</v>
      </c>
      <c r="R118" s="27"/>
    </row>
    <row r="119" spans="1:19">
      <c r="A119" t="s">
        <v>184</v>
      </c>
      <c r="B119"/>
      <c r="D119" s="271">
        <v>1.4500000000000001E-2</v>
      </c>
      <c r="E119" t="s">
        <v>185</v>
      </c>
      <c r="F119"/>
      <c r="G119" s="626"/>
      <c r="H119" s="626"/>
      <c r="I119" s="626"/>
      <c r="J119" s="626"/>
      <c r="K119" s="626"/>
      <c r="L119" s="626"/>
      <c r="M119" s="626"/>
      <c r="N119" s="626"/>
      <c r="O119" s="626"/>
      <c r="P119" s="40"/>
      <c r="Q119" s="37" t="s">
        <v>183</v>
      </c>
      <c r="R119" s="27"/>
    </row>
    <row r="120" spans="1:19" ht="17.25">
      <c r="A120" t="s">
        <v>186</v>
      </c>
      <c r="B120"/>
      <c r="D120" s="272">
        <v>6.0000000000000001E-3</v>
      </c>
      <c r="E120" t="s">
        <v>185</v>
      </c>
      <c r="F120"/>
      <c r="G120" s="626"/>
      <c r="H120" s="626"/>
      <c r="I120" s="626"/>
      <c r="J120" s="626"/>
      <c r="K120" s="626"/>
      <c r="L120" s="626"/>
      <c r="M120" s="626"/>
      <c r="N120" s="626"/>
      <c r="O120" s="626"/>
      <c r="P120" s="40"/>
      <c r="Q120" s="37" t="s">
        <v>183</v>
      </c>
      <c r="R120" s="27"/>
    </row>
    <row r="121" spans="1:19" ht="17.25">
      <c r="A121" t="s">
        <v>187</v>
      </c>
      <c r="B121"/>
      <c r="D121" s="272">
        <v>5.3999999999999999E-2</v>
      </c>
      <c r="E121" t="s">
        <v>185</v>
      </c>
      <c r="F121"/>
      <c r="G121"/>
      <c r="H121"/>
      <c r="I121"/>
      <c r="J121"/>
      <c r="K121"/>
      <c r="L121"/>
      <c r="M121"/>
      <c r="N121"/>
      <c r="O121"/>
      <c r="P121" s="40"/>
      <c r="Q121" s="37" t="s">
        <v>183</v>
      </c>
      <c r="R121" s="27"/>
    </row>
    <row r="122" spans="1:19" ht="17.25">
      <c r="A122" s="2" t="s">
        <v>195</v>
      </c>
      <c r="B122" s="2"/>
      <c r="D122" s="286">
        <v>8.9999999999999993E-3</v>
      </c>
      <c r="E122" s="2"/>
      <c r="F122" s="270">
        <v>2</v>
      </c>
      <c r="G122" s="274" t="s">
        <v>194</v>
      </c>
      <c r="H122"/>
      <c r="I122"/>
      <c r="J122"/>
      <c r="K122"/>
      <c r="L122"/>
      <c r="M122"/>
      <c r="N122"/>
      <c r="O122"/>
      <c r="P122" s="40"/>
      <c r="Q122" s="27"/>
      <c r="R122" s="27"/>
    </row>
    <row r="123" spans="1:19">
      <c r="A123" s="2"/>
      <c r="B123" s="2"/>
      <c r="D123" s="273">
        <f>SUM(D118:D122)</f>
        <v>0.14550000000000002</v>
      </c>
      <c r="E123" s="2"/>
      <c r="F123" s="2"/>
      <c r="G123" s="2"/>
      <c r="H123" s="2"/>
      <c r="I123" s="2"/>
      <c r="J123" s="2"/>
      <c r="K123" s="2"/>
      <c r="L123" s="2"/>
      <c r="M123" s="2"/>
      <c r="N123" s="2"/>
      <c r="O123" s="2"/>
      <c r="P123" s="40"/>
      <c r="Q123" s="27"/>
      <c r="R123" s="27"/>
    </row>
    <row r="124" spans="1:19">
      <c r="A124" s="2"/>
      <c r="B124" s="2"/>
      <c r="D124" s="2"/>
      <c r="E124" s="2"/>
      <c r="F124" s="2"/>
      <c r="G124" s="2"/>
      <c r="H124" s="2"/>
      <c r="I124" s="2"/>
      <c r="J124" s="2"/>
      <c r="K124" s="2"/>
      <c r="L124" s="2"/>
      <c r="M124" s="2"/>
      <c r="N124" s="2"/>
      <c r="O124" s="2"/>
      <c r="P124" s="40"/>
      <c r="Q124" s="27"/>
      <c r="R124" s="27"/>
    </row>
    <row r="125" spans="1:19" ht="17.25">
      <c r="A125" s="2" t="s">
        <v>188</v>
      </c>
      <c r="B125" s="2"/>
      <c r="D125" s="272">
        <v>0</v>
      </c>
      <c r="E125" s="2"/>
      <c r="F125" s="275">
        <v>3</v>
      </c>
      <c r="G125" s="627" t="s">
        <v>189</v>
      </c>
      <c r="H125" s="627"/>
      <c r="I125" s="627"/>
      <c r="J125" s="627"/>
      <c r="K125" s="627"/>
      <c r="L125" s="627"/>
      <c r="M125" s="627"/>
      <c r="N125" s="627"/>
      <c r="O125" s="627"/>
      <c r="P125" s="40"/>
      <c r="Q125" s="27"/>
      <c r="R125" s="27"/>
    </row>
    <row r="126" spans="1:19" ht="17.25">
      <c r="A126" s="2"/>
      <c r="B126" s="2"/>
      <c r="D126" s="2"/>
      <c r="E126" s="2"/>
      <c r="F126" s="275"/>
      <c r="G126" s="627"/>
      <c r="H126" s="627"/>
      <c r="I126" s="627"/>
      <c r="J126" s="627"/>
      <c r="K126" s="627"/>
      <c r="L126" s="627"/>
      <c r="M126" s="627"/>
      <c r="N126" s="627"/>
      <c r="O126" s="627"/>
      <c r="P126" s="40"/>
      <c r="Q126" s="27"/>
      <c r="R126" s="27"/>
    </row>
    <row r="127" spans="1:19" ht="18" thickBot="1">
      <c r="A127" s="2" t="s">
        <v>53</v>
      </c>
      <c r="B127" s="2"/>
      <c r="D127" s="276">
        <f>+D123+D125</f>
        <v>0.14550000000000002</v>
      </c>
      <c r="E127" s="2"/>
      <c r="F127" s="270">
        <v>4</v>
      </c>
      <c r="G127" s="277" t="s">
        <v>190</v>
      </c>
      <c r="H127" s="278"/>
      <c r="I127" s="278"/>
      <c r="J127" s="278"/>
      <c r="K127" s="278"/>
      <c r="L127" s="278"/>
      <c r="M127" s="278"/>
      <c r="N127" s="278"/>
      <c r="O127" s="2"/>
      <c r="P127" s="40"/>
      <c r="Q127" s="27"/>
      <c r="R127" s="27"/>
    </row>
    <row r="128" spans="1:19" ht="15.75" thickTop="1">
      <c r="B128" s="238" t="s">
        <v>191</v>
      </c>
      <c r="D128" s="279">
        <f>+D127-D118</f>
        <v>8.3500000000000019E-2</v>
      </c>
    </row>
    <row r="129" spans="6:7" ht="17.25">
      <c r="F129" s="287">
        <v>5</v>
      </c>
      <c r="G129" s="288" t="s">
        <v>196</v>
      </c>
    </row>
  </sheetData>
  <mergeCells count="3">
    <mergeCell ref="A6:B6"/>
    <mergeCell ref="G118:O120"/>
    <mergeCell ref="G125:O12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tabColor rgb="FF00B0F0"/>
  </sheetPr>
  <dimension ref="A2:R9"/>
  <sheetViews>
    <sheetView workbookViewId="0">
      <pane xSplit="12" ySplit="6" topLeftCell="M7" activePane="bottomRight" state="frozen"/>
      <selection activeCell="Q25" sqref="Q25"/>
      <selection pane="topRight" activeCell="Q25" sqref="Q25"/>
      <selection pane="bottomLeft" activeCell="Q25" sqref="Q25"/>
      <selection pane="bottomRight" activeCell="Q25" sqref="Q25"/>
    </sheetView>
  </sheetViews>
  <sheetFormatPr defaultRowHeight="15"/>
  <sheetData>
    <row r="2" spans="1:18" ht="18.75">
      <c r="A2" s="591" t="str">
        <f>+Plan!A1</f>
        <v>Jake's Family Sports Bar &amp; Grill</v>
      </c>
      <c r="B2" s="591"/>
      <c r="C2" s="591"/>
      <c r="D2" s="591"/>
      <c r="E2" s="591"/>
      <c r="F2" s="591"/>
      <c r="G2" s="591"/>
      <c r="H2" s="591"/>
      <c r="I2" s="591"/>
      <c r="J2" s="591"/>
    </row>
    <row r="3" spans="1:18">
      <c r="A3" s="91"/>
      <c r="B3" s="91"/>
    </row>
    <row r="4" spans="1:18" ht="20.25">
      <c r="A4" s="94" t="s">
        <v>85</v>
      </c>
      <c r="B4" s="91"/>
      <c r="I4" s="232" t="s">
        <v>151</v>
      </c>
      <c r="J4" s="235"/>
      <c r="K4" s="236"/>
    </row>
    <row r="5" spans="1:18">
      <c r="A5" s="91"/>
      <c r="B5" s="91"/>
    </row>
    <row r="6" spans="1:18" ht="18.75">
      <c r="A6" s="95" t="s">
        <v>78</v>
      </c>
    </row>
    <row r="7" spans="1:18">
      <c r="M7" s="571" t="s">
        <v>414</v>
      </c>
      <c r="N7" s="571"/>
      <c r="O7" s="571"/>
      <c r="P7" s="571"/>
      <c r="Q7" s="571"/>
      <c r="R7" s="571"/>
    </row>
    <row r="8" spans="1:18">
      <c r="M8" s="571"/>
      <c r="N8" s="571"/>
      <c r="O8" s="571"/>
      <c r="P8" s="571"/>
      <c r="Q8" s="571"/>
      <c r="R8" s="571"/>
    </row>
    <row r="9" spans="1:18">
      <c r="M9" s="571"/>
      <c r="N9" s="571"/>
      <c r="O9" s="571"/>
      <c r="P9" s="571"/>
      <c r="Q9" s="571"/>
      <c r="R9" s="571"/>
    </row>
  </sheetData>
  <mergeCells count="2">
    <mergeCell ref="A2:J2"/>
    <mergeCell ref="M7:R9"/>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58C80-EA7B-48BA-A85C-F8E3836EAB37}">
  <sheetPr>
    <tabColor rgb="FF00B0F0"/>
  </sheetPr>
  <dimension ref="A2:R9"/>
  <sheetViews>
    <sheetView workbookViewId="0">
      <selection activeCell="I19" sqref="I19"/>
    </sheetView>
  </sheetViews>
  <sheetFormatPr defaultRowHeight="15"/>
  <cols>
    <col min="10" max="10" width="12.140625" bestFit="1" customWidth="1"/>
  </cols>
  <sheetData>
    <row r="2" spans="1:18" ht="26.25">
      <c r="A2" s="93" t="str">
        <f>+Plan!A1</f>
        <v>Jake's Family Sports Bar &amp; Grill</v>
      </c>
    </row>
    <row r="4" spans="1:18" ht="20.25">
      <c r="A4" s="94" t="s">
        <v>147</v>
      </c>
      <c r="B4" s="91"/>
      <c r="I4" s="232" t="s">
        <v>148</v>
      </c>
      <c r="J4" s="233">
        <v>45291</v>
      </c>
      <c r="K4" s="234" t="s">
        <v>149</v>
      </c>
    </row>
    <row r="5" spans="1:18">
      <c r="A5" s="91"/>
      <c r="B5" s="91"/>
    </row>
    <row r="6" spans="1:18" ht="18.75">
      <c r="A6" s="95" t="s">
        <v>150</v>
      </c>
    </row>
    <row r="7" spans="1:18">
      <c r="M7" s="571" t="s">
        <v>414</v>
      </c>
      <c r="N7" s="571"/>
      <c r="O7" s="571"/>
      <c r="P7" s="571"/>
      <c r="Q7" s="571"/>
      <c r="R7" s="571"/>
    </row>
    <row r="8" spans="1:18">
      <c r="M8" s="571"/>
      <c r="N8" s="571"/>
      <c r="O8" s="571"/>
      <c r="P8" s="571"/>
      <c r="Q8" s="571"/>
      <c r="R8" s="571"/>
    </row>
    <row r="9" spans="1:18">
      <c r="M9" s="571"/>
      <c r="N9" s="571"/>
      <c r="O9" s="571"/>
      <c r="P9" s="571"/>
      <c r="Q9" s="571"/>
      <c r="R9" s="571"/>
    </row>
  </sheetData>
  <mergeCells count="1">
    <mergeCell ref="M7:R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4A8AC-C423-4390-895A-7E5862455502}">
  <sheetPr>
    <tabColor rgb="FF00B050"/>
  </sheetPr>
  <dimension ref="A1:T202"/>
  <sheetViews>
    <sheetView zoomScaleNormal="100" workbookViewId="0">
      <pane xSplit="10" ySplit="2" topLeftCell="K23" activePane="bottomRight" state="frozen"/>
      <selection activeCell="L30" sqref="L30"/>
      <selection pane="topRight" activeCell="L30" sqref="L30"/>
      <selection pane="bottomLeft" activeCell="L30" sqref="L30"/>
      <selection pane="bottomRight" activeCell="S134" sqref="S134"/>
    </sheetView>
  </sheetViews>
  <sheetFormatPr defaultRowHeight="15"/>
  <cols>
    <col min="1" max="2" width="3.85546875" customWidth="1"/>
    <col min="4" max="4" width="9.5703125" customWidth="1"/>
    <col min="5" max="5" width="9.140625" customWidth="1"/>
    <col min="6" max="6" width="13" customWidth="1"/>
    <col min="7" max="7" width="12.85546875" bestFit="1" customWidth="1"/>
    <col min="8" max="8" width="11.5703125" bestFit="1" customWidth="1"/>
    <col min="9" max="9" width="13.140625" customWidth="1"/>
    <col min="10" max="10" width="11.5703125" customWidth="1"/>
    <col min="11" max="11" width="4.5703125" style="344" customWidth="1"/>
    <col min="12" max="12" width="3.7109375" customWidth="1"/>
  </cols>
  <sheetData>
    <row r="1" spans="1:20" ht="18.75">
      <c r="A1" s="578" t="s">
        <v>592</v>
      </c>
      <c r="B1" s="578"/>
      <c r="C1" s="578"/>
      <c r="D1" s="578"/>
      <c r="E1" s="578"/>
      <c r="F1" s="578"/>
      <c r="G1" s="578"/>
      <c r="H1" s="578"/>
      <c r="I1" s="578"/>
      <c r="J1" s="578"/>
      <c r="K1" s="21" t="s">
        <v>392</v>
      </c>
    </row>
    <row r="2" spans="1:20" ht="26.25">
      <c r="A2" s="579" t="s">
        <v>367</v>
      </c>
      <c r="B2" s="579"/>
      <c r="C2" s="579"/>
      <c r="D2" s="579"/>
      <c r="E2" s="579"/>
      <c r="F2" s="579"/>
      <c r="G2" s="579"/>
      <c r="H2" s="579"/>
      <c r="I2" s="579"/>
      <c r="J2" s="579"/>
    </row>
    <row r="3" spans="1:20" ht="19.5" thickBot="1">
      <c r="A3" s="483" t="s">
        <v>428</v>
      </c>
      <c r="B3" s="484"/>
      <c r="C3" s="484"/>
      <c r="E3" s="485">
        <v>2024</v>
      </c>
      <c r="F3" s="115"/>
      <c r="G3" s="115"/>
      <c r="H3" s="115"/>
      <c r="I3" s="115"/>
      <c r="J3" s="115"/>
    </row>
    <row r="6" spans="1:20">
      <c r="A6" s="454">
        <v>-1</v>
      </c>
      <c r="B6" s="453" t="s">
        <v>366</v>
      </c>
      <c r="C6" s="14"/>
      <c r="D6" s="337"/>
      <c r="K6" s="117" t="s">
        <v>398</v>
      </c>
      <c r="N6" s="117"/>
      <c r="P6" s="117"/>
      <c r="Q6" s="117"/>
      <c r="R6" s="117"/>
      <c r="S6" s="117"/>
      <c r="T6" s="117"/>
    </row>
    <row r="7" spans="1:20">
      <c r="A7" s="454"/>
      <c r="B7" s="453"/>
      <c r="C7" s="14"/>
      <c r="D7" s="337"/>
      <c r="K7" s="117"/>
      <c r="N7" s="117"/>
      <c r="P7" s="117"/>
      <c r="Q7" s="117"/>
      <c r="R7" s="117"/>
      <c r="S7" s="117"/>
      <c r="T7" s="117"/>
    </row>
    <row r="8" spans="1:20">
      <c r="A8" s="454"/>
      <c r="B8" s="519" t="s">
        <v>571</v>
      </c>
      <c r="C8" s="14"/>
      <c r="D8" s="337"/>
      <c r="K8" s="344" t="s">
        <v>559</v>
      </c>
      <c r="N8" s="117"/>
      <c r="P8" s="117"/>
      <c r="Q8" s="117"/>
      <c r="R8" s="117"/>
      <c r="S8" s="117"/>
      <c r="T8" s="117"/>
    </row>
    <row r="9" spans="1:20">
      <c r="A9" s="454"/>
      <c r="B9" s="581" t="s">
        <v>608</v>
      </c>
      <c r="C9" s="571"/>
      <c r="D9" s="571"/>
      <c r="E9" s="571"/>
      <c r="F9" s="571"/>
      <c r="G9" s="571"/>
      <c r="H9" s="571"/>
      <c r="I9" s="571"/>
      <c r="J9" s="571"/>
      <c r="K9" s="117"/>
      <c r="N9" s="117"/>
      <c r="P9" s="117"/>
      <c r="Q9" s="117"/>
      <c r="R9" s="117"/>
      <c r="S9" s="117"/>
      <c r="T9" s="117"/>
    </row>
    <row r="10" spans="1:20">
      <c r="A10" s="454"/>
      <c r="B10" s="571"/>
      <c r="C10" s="571"/>
      <c r="D10" s="571"/>
      <c r="E10" s="571"/>
      <c r="F10" s="571"/>
      <c r="G10" s="571"/>
      <c r="H10" s="571"/>
      <c r="I10" s="571"/>
      <c r="J10" s="571"/>
      <c r="K10" s="117"/>
      <c r="N10" s="117"/>
      <c r="P10" s="117"/>
      <c r="Q10" s="117"/>
      <c r="R10" s="117"/>
      <c r="S10" s="117"/>
      <c r="T10" s="117"/>
    </row>
    <row r="11" spans="1:20">
      <c r="A11" s="454"/>
      <c r="B11" s="453"/>
      <c r="C11" s="14"/>
      <c r="D11" s="337"/>
      <c r="K11" s="117"/>
      <c r="N11" s="117"/>
      <c r="P11" s="117"/>
      <c r="Q11" s="117"/>
      <c r="R11" s="117"/>
      <c r="S11" s="117"/>
      <c r="T11" s="117"/>
    </row>
    <row r="12" spans="1:20">
      <c r="A12" s="454"/>
      <c r="B12" s="519" t="s">
        <v>568</v>
      </c>
      <c r="C12" s="14"/>
      <c r="D12" s="337"/>
      <c r="K12" t="s">
        <v>560</v>
      </c>
      <c r="N12" s="117"/>
      <c r="P12" s="117"/>
      <c r="Q12" s="117"/>
      <c r="R12" s="117"/>
      <c r="S12" s="117" t="s">
        <v>577</v>
      </c>
      <c r="T12" s="117"/>
    </row>
    <row r="13" spans="1:20">
      <c r="C13" t="s">
        <v>569</v>
      </c>
      <c r="G13" s="115" t="s">
        <v>584</v>
      </c>
      <c r="H13" s="115"/>
      <c r="I13" s="525" t="s">
        <v>83</v>
      </c>
      <c r="J13" s="524">
        <v>0.12</v>
      </c>
      <c r="L13" s="344" t="s">
        <v>576</v>
      </c>
      <c r="N13" s="117"/>
      <c r="P13" s="117"/>
      <c r="Q13" s="117"/>
      <c r="R13" s="117"/>
      <c r="S13" s="117"/>
      <c r="T13" s="117"/>
    </row>
    <row r="14" spans="1:20">
      <c r="L14" s="344"/>
      <c r="N14" s="117"/>
      <c r="P14" s="117"/>
      <c r="Q14" s="117"/>
      <c r="R14" s="117"/>
      <c r="S14" s="117"/>
      <c r="T14" s="117"/>
    </row>
    <row r="15" spans="1:20">
      <c r="K15"/>
      <c r="N15" s="117"/>
      <c r="P15" s="117"/>
      <c r="Q15" s="117"/>
      <c r="R15" s="117"/>
      <c r="S15" s="117"/>
      <c r="T15" s="117"/>
    </row>
    <row r="16" spans="1:20">
      <c r="C16" t="s">
        <v>570</v>
      </c>
      <c r="F16" s="115" t="s">
        <v>583</v>
      </c>
      <c r="G16" s="525" t="s">
        <v>84</v>
      </c>
      <c r="H16" s="462">
        <f>+'Payroll YR 1'!E9</f>
        <v>50000</v>
      </c>
      <c r="L16" s="344" t="s">
        <v>574</v>
      </c>
      <c r="N16" s="117"/>
      <c r="P16" s="117"/>
      <c r="Q16" s="117"/>
      <c r="R16" s="117"/>
      <c r="S16" s="117"/>
      <c r="T16" s="117"/>
    </row>
    <row r="17" spans="1:20">
      <c r="C17" s="523"/>
      <c r="D17" s="115"/>
      <c r="E17" s="115"/>
      <c r="G17" s="336" t="s">
        <v>76</v>
      </c>
      <c r="H17" s="319">
        <f>+'Payroll YR 2'!E9</f>
        <v>50000</v>
      </c>
      <c r="L17" s="344"/>
      <c r="N17" s="117"/>
      <c r="P17" s="117"/>
      <c r="Q17" s="117"/>
      <c r="R17" s="117"/>
      <c r="S17" s="117"/>
      <c r="T17" s="117"/>
    </row>
    <row r="18" spans="1:20">
      <c r="G18" s="336"/>
      <c r="K18"/>
      <c r="N18" s="117"/>
      <c r="P18" s="117"/>
      <c r="Q18" s="117"/>
      <c r="R18" s="117"/>
      <c r="S18" s="117"/>
      <c r="T18" s="117"/>
    </row>
    <row r="19" spans="1:20">
      <c r="C19" t="s">
        <v>572</v>
      </c>
      <c r="E19" t="s">
        <v>588</v>
      </c>
      <c r="G19" s="336" t="s">
        <v>589</v>
      </c>
      <c r="H19" s="320">
        <v>0.08</v>
      </c>
      <c r="I19" t="s">
        <v>590</v>
      </c>
      <c r="J19" s="526">
        <v>3</v>
      </c>
      <c r="L19" s="344" t="s">
        <v>573</v>
      </c>
      <c r="N19" s="117"/>
      <c r="P19" s="117"/>
      <c r="Q19" s="117"/>
      <c r="R19" s="117"/>
      <c r="S19" s="117"/>
      <c r="T19" s="117"/>
    </row>
    <row r="20" spans="1:20">
      <c r="B20" s="345"/>
      <c r="N20" s="117"/>
      <c r="P20" s="117"/>
      <c r="Q20" s="117"/>
      <c r="R20" s="117"/>
      <c r="S20" s="117"/>
      <c r="T20" s="117"/>
    </row>
    <row r="21" spans="1:20">
      <c r="B21" s="345" t="s">
        <v>575</v>
      </c>
      <c r="K21" t="s">
        <v>578</v>
      </c>
      <c r="N21" s="117"/>
      <c r="O21" s="520"/>
      <c r="P21" s="117"/>
      <c r="Q21" s="117"/>
      <c r="R21" s="117"/>
      <c r="S21" s="117"/>
      <c r="T21" s="117"/>
    </row>
    <row r="22" spans="1:20">
      <c r="B22" s="345"/>
      <c r="C22" t="s">
        <v>585</v>
      </c>
      <c r="G22" s="320">
        <v>0.1</v>
      </c>
      <c r="L22" s="344" t="s">
        <v>579</v>
      </c>
      <c r="N22" s="117"/>
      <c r="P22" s="117"/>
      <c r="Q22" s="117"/>
      <c r="R22" s="117"/>
      <c r="S22" s="117"/>
      <c r="T22" s="117"/>
    </row>
    <row r="23" spans="1:20">
      <c r="C23" t="s">
        <v>586</v>
      </c>
      <c r="L23" s="344" t="s">
        <v>580</v>
      </c>
      <c r="N23" s="117"/>
      <c r="P23" s="117"/>
      <c r="Q23" s="117"/>
      <c r="R23" s="117"/>
      <c r="S23" s="117"/>
      <c r="T23" s="117"/>
    </row>
    <row r="24" spans="1:20">
      <c r="C24" t="s">
        <v>587</v>
      </c>
      <c r="L24" s="344" t="s">
        <v>581</v>
      </c>
      <c r="N24" s="117"/>
      <c r="P24" s="117"/>
      <c r="Q24" s="117"/>
      <c r="R24" s="117"/>
      <c r="S24" s="117"/>
      <c r="T24" s="117"/>
    </row>
    <row r="25" spans="1:20">
      <c r="N25" s="117"/>
      <c r="P25" s="117"/>
      <c r="Q25" s="117"/>
      <c r="R25" s="117"/>
      <c r="S25" s="117"/>
      <c r="T25" s="117"/>
    </row>
    <row r="26" spans="1:20">
      <c r="A26" s="454">
        <f>+A6-1</f>
        <v>-2</v>
      </c>
      <c r="B26" s="114" t="s">
        <v>368</v>
      </c>
      <c r="C26" s="115"/>
      <c r="K26" s="117" t="s">
        <v>397</v>
      </c>
      <c r="N26" s="117"/>
      <c r="P26" s="117"/>
      <c r="Q26" s="117"/>
      <c r="R26" s="117"/>
      <c r="S26" s="117"/>
      <c r="T26" s="117"/>
    </row>
    <row r="27" spans="1:20">
      <c r="N27" s="117"/>
      <c r="P27" s="117"/>
      <c r="Q27" s="117"/>
      <c r="R27" s="117"/>
      <c r="S27" s="117"/>
      <c r="T27" s="117"/>
    </row>
    <row r="28" spans="1:20">
      <c r="B28" s="455" t="s">
        <v>369</v>
      </c>
      <c r="K28" s="344" t="s">
        <v>582</v>
      </c>
      <c r="N28" s="117"/>
      <c r="P28" s="117"/>
      <c r="Q28" s="117"/>
      <c r="R28" s="117"/>
      <c r="S28" s="117"/>
      <c r="T28" s="117"/>
    </row>
    <row r="29" spans="1:20">
      <c r="B29" s="577" t="s">
        <v>591</v>
      </c>
      <c r="C29" s="576"/>
      <c r="D29" s="576"/>
      <c r="E29" s="576"/>
      <c r="F29" s="576"/>
      <c r="G29" s="576"/>
      <c r="H29" s="576"/>
      <c r="I29" s="576"/>
      <c r="J29" s="576"/>
      <c r="K29" s="457"/>
      <c r="N29" s="117"/>
      <c r="P29" s="117"/>
      <c r="Q29" s="117"/>
      <c r="R29" s="117"/>
      <c r="S29" s="117"/>
      <c r="T29" s="117"/>
    </row>
    <row r="30" spans="1:20">
      <c r="B30" s="576"/>
      <c r="C30" s="576"/>
      <c r="D30" s="576"/>
      <c r="E30" s="576"/>
      <c r="F30" s="576"/>
      <c r="G30" s="576"/>
      <c r="H30" s="576"/>
      <c r="I30" s="576"/>
      <c r="J30" s="576"/>
      <c r="K30" s="457"/>
      <c r="N30" s="117"/>
      <c r="P30" s="117"/>
      <c r="Q30" s="117"/>
      <c r="R30" s="117"/>
      <c r="S30" s="117"/>
      <c r="T30" s="117"/>
    </row>
    <row r="31" spans="1:20">
      <c r="B31" s="576"/>
      <c r="C31" s="576"/>
      <c r="D31" s="576"/>
      <c r="E31" s="576"/>
      <c r="F31" s="576"/>
      <c r="G31" s="576"/>
      <c r="H31" s="576"/>
      <c r="I31" s="576"/>
      <c r="J31" s="576"/>
      <c r="K31" s="457"/>
      <c r="N31" s="117"/>
      <c r="P31" s="117"/>
      <c r="Q31" s="117"/>
      <c r="R31" s="117"/>
      <c r="S31" s="117"/>
      <c r="T31" s="117"/>
    </row>
    <row r="32" spans="1:20">
      <c r="B32" s="576"/>
      <c r="C32" s="576"/>
      <c r="D32" s="576"/>
      <c r="E32" s="576"/>
      <c r="F32" s="576"/>
      <c r="G32" s="576"/>
      <c r="H32" s="576"/>
      <c r="I32" s="576"/>
      <c r="J32" s="576"/>
      <c r="K32" s="457"/>
      <c r="N32" s="117"/>
      <c r="P32" s="117"/>
      <c r="Q32" s="117"/>
      <c r="R32" s="117"/>
      <c r="S32" s="117"/>
      <c r="T32" s="117"/>
    </row>
    <row r="33" spans="2:20">
      <c r="B33" s="576"/>
      <c r="C33" s="576"/>
      <c r="D33" s="576"/>
      <c r="E33" s="576"/>
      <c r="F33" s="576"/>
      <c r="G33" s="576"/>
      <c r="H33" s="576"/>
      <c r="I33" s="576"/>
      <c r="J33" s="576"/>
      <c r="K33" s="457"/>
      <c r="N33" s="117"/>
      <c r="P33" s="117"/>
      <c r="Q33" s="117"/>
      <c r="R33" s="117"/>
      <c r="S33" s="117"/>
      <c r="T33" s="117"/>
    </row>
    <row r="34" spans="2:20">
      <c r="B34" s="576"/>
      <c r="C34" s="576"/>
      <c r="D34" s="576"/>
      <c r="E34" s="576"/>
      <c r="F34" s="576"/>
      <c r="G34" s="576"/>
      <c r="H34" s="576"/>
      <c r="I34" s="576"/>
      <c r="J34" s="576"/>
      <c r="K34" s="457"/>
    </row>
    <row r="35" spans="2:20">
      <c r="B35" s="521"/>
      <c r="C35" s="521"/>
      <c r="D35" s="521"/>
      <c r="E35" s="521"/>
      <c r="F35" s="521"/>
      <c r="G35" s="521"/>
      <c r="H35" s="521"/>
      <c r="I35" s="521"/>
      <c r="J35" s="521"/>
      <c r="K35" s="457"/>
    </row>
    <row r="36" spans="2:20">
      <c r="B36" s="576" t="s">
        <v>593</v>
      </c>
      <c r="C36" s="576"/>
      <c r="D36" s="576"/>
      <c r="E36" s="576"/>
      <c r="F36" s="576"/>
      <c r="G36" s="576"/>
      <c r="H36" s="576"/>
      <c r="I36" s="576"/>
      <c r="J36" s="576"/>
      <c r="K36" s="457"/>
    </row>
    <row r="37" spans="2:20">
      <c r="B37" s="576"/>
      <c r="C37" s="576"/>
      <c r="D37" s="576"/>
      <c r="E37" s="576"/>
      <c r="F37" s="576"/>
      <c r="G37" s="576"/>
      <c r="H37" s="576"/>
      <c r="I37" s="576"/>
      <c r="J37" s="576"/>
      <c r="K37" s="457"/>
    </row>
    <row r="38" spans="2:20">
      <c r="B38" s="576"/>
      <c r="C38" s="576"/>
      <c r="D38" s="576"/>
      <c r="E38" s="576"/>
      <c r="F38" s="576"/>
      <c r="G38" s="576"/>
      <c r="H38" s="576"/>
      <c r="I38" s="576"/>
      <c r="J38" s="576"/>
      <c r="K38" s="457"/>
    </row>
    <row r="39" spans="2:20">
      <c r="B39" s="521"/>
      <c r="C39" s="521"/>
      <c r="D39" s="521"/>
      <c r="E39" s="521"/>
      <c r="F39" s="521"/>
      <c r="G39" s="521"/>
      <c r="H39" s="521"/>
      <c r="I39" s="521"/>
      <c r="J39" s="521"/>
      <c r="K39" s="457"/>
    </row>
    <row r="40" spans="2:20">
      <c r="B40" s="455" t="s">
        <v>370</v>
      </c>
      <c r="C40" s="115"/>
      <c r="D40" s="115"/>
      <c r="E40" s="115"/>
      <c r="H40" s="115"/>
      <c r="K40" s="117" t="s">
        <v>561</v>
      </c>
    </row>
    <row r="41" spans="2:20">
      <c r="B41" s="575" t="s">
        <v>594</v>
      </c>
      <c r="C41" s="571"/>
      <c r="D41" s="571"/>
      <c r="E41" s="571"/>
      <c r="F41" s="571"/>
      <c r="G41" s="571"/>
      <c r="H41" s="571"/>
      <c r="I41" s="571"/>
      <c r="J41" s="571"/>
      <c r="K41" s="117"/>
    </row>
    <row r="42" spans="2:20">
      <c r="B42" s="571"/>
      <c r="C42" s="571"/>
      <c r="D42" s="571"/>
      <c r="E42" s="571"/>
      <c r="F42" s="571"/>
      <c r="G42" s="571"/>
      <c r="H42" s="571"/>
      <c r="I42" s="571"/>
      <c r="J42" s="571"/>
      <c r="K42" s="117"/>
    </row>
    <row r="43" spans="2:20">
      <c r="B43" s="571"/>
      <c r="C43" s="571"/>
      <c r="D43" s="571"/>
      <c r="E43" s="571"/>
      <c r="F43" s="571"/>
      <c r="G43" s="571"/>
      <c r="H43" s="571"/>
      <c r="I43" s="571"/>
      <c r="J43" s="571"/>
      <c r="K43" s="117"/>
    </row>
    <row r="44" spans="2:20">
      <c r="B44" s="571"/>
      <c r="C44" s="571"/>
      <c r="D44" s="571"/>
      <c r="E44" s="571"/>
      <c r="F44" s="571"/>
      <c r="G44" s="571"/>
      <c r="H44" s="571"/>
      <c r="I44" s="571"/>
      <c r="J44" s="571"/>
      <c r="K44" s="117"/>
    </row>
    <row r="45" spans="2:20">
      <c r="B45" s="571"/>
      <c r="C45" s="571"/>
      <c r="D45" s="571"/>
      <c r="E45" s="571"/>
      <c r="F45" s="571"/>
      <c r="G45" s="571"/>
      <c r="H45" s="571"/>
      <c r="I45" s="571"/>
      <c r="J45" s="571"/>
      <c r="K45" s="117"/>
    </row>
    <row r="46" spans="2:20">
      <c r="B46" s="571"/>
      <c r="C46" s="571"/>
      <c r="D46" s="571"/>
      <c r="E46" s="571"/>
      <c r="F46" s="571"/>
      <c r="G46" s="571"/>
      <c r="H46" s="571"/>
      <c r="I46" s="571"/>
      <c r="J46" s="571"/>
      <c r="K46" s="117"/>
    </row>
    <row r="47" spans="2:20">
      <c r="B47" s="571"/>
      <c r="C47" s="571"/>
      <c r="D47" s="571"/>
      <c r="E47" s="571"/>
      <c r="F47" s="571"/>
      <c r="G47" s="571"/>
      <c r="H47" s="571"/>
      <c r="I47" s="571"/>
      <c r="J47" s="571"/>
      <c r="K47" s="117"/>
    </row>
    <row r="49" spans="1:11">
      <c r="B49" s="455" t="s">
        <v>371</v>
      </c>
      <c r="F49" s="527" t="s">
        <v>599</v>
      </c>
      <c r="K49" s="117" t="s">
        <v>420</v>
      </c>
    </row>
    <row r="50" spans="1:11">
      <c r="B50" s="457" t="s">
        <v>372</v>
      </c>
      <c r="C50" s="115" t="s">
        <v>595</v>
      </c>
    </row>
    <row r="51" spans="1:11">
      <c r="B51" s="457" t="s">
        <v>372</v>
      </c>
      <c r="C51" s="115" t="s">
        <v>596</v>
      </c>
    </row>
    <row r="52" spans="1:11">
      <c r="B52" s="457" t="s">
        <v>372</v>
      </c>
      <c r="C52" s="115" t="s">
        <v>597</v>
      </c>
    </row>
    <row r="53" spans="1:11">
      <c r="B53" s="457" t="s">
        <v>372</v>
      </c>
      <c r="C53" s="115" t="s">
        <v>598</v>
      </c>
    </row>
    <row r="55" spans="1:11">
      <c r="A55" s="454">
        <f>+A26-1</f>
        <v>-3</v>
      </c>
      <c r="B55" s="114" t="s">
        <v>373</v>
      </c>
      <c r="C55" s="115"/>
      <c r="D55" s="115"/>
    </row>
    <row r="56" spans="1:11">
      <c r="A56" s="454"/>
      <c r="B56" s="575" t="s">
        <v>711</v>
      </c>
      <c r="C56" s="571"/>
      <c r="D56" s="571"/>
      <c r="E56" s="571"/>
      <c r="F56" s="571"/>
      <c r="G56" s="571"/>
      <c r="H56" s="571"/>
      <c r="I56" s="571"/>
      <c r="J56" s="571"/>
    </row>
    <row r="57" spans="1:11">
      <c r="A57" s="454"/>
      <c r="B57" s="571"/>
      <c r="C57" s="571"/>
      <c r="D57" s="571"/>
      <c r="E57" s="571"/>
      <c r="F57" s="571"/>
      <c r="G57" s="571"/>
      <c r="H57" s="571"/>
      <c r="I57" s="571"/>
      <c r="J57" s="571"/>
    </row>
    <row r="58" spans="1:11">
      <c r="A58" s="454"/>
      <c r="B58" s="571"/>
      <c r="C58" s="571"/>
      <c r="D58" s="571"/>
      <c r="E58" s="571"/>
      <c r="F58" s="571"/>
      <c r="G58" s="571"/>
      <c r="H58" s="571"/>
      <c r="I58" s="571"/>
      <c r="J58" s="571"/>
    </row>
    <row r="59" spans="1:11">
      <c r="A59" s="454"/>
      <c r="B59" s="571"/>
      <c r="C59" s="571"/>
      <c r="D59" s="571"/>
      <c r="E59" s="571"/>
      <c r="F59" s="571"/>
      <c r="G59" s="571"/>
      <c r="H59" s="571"/>
      <c r="I59" s="571"/>
      <c r="J59" s="571"/>
    </row>
    <row r="60" spans="1:11">
      <c r="A60" s="454"/>
      <c r="B60" s="571"/>
      <c r="C60" s="571"/>
      <c r="D60" s="571"/>
      <c r="E60" s="571"/>
      <c r="F60" s="571"/>
      <c r="G60" s="571"/>
      <c r="H60" s="571"/>
      <c r="I60" s="571"/>
      <c r="J60" s="571"/>
    </row>
    <row r="61" spans="1:11">
      <c r="A61" s="454"/>
      <c r="B61" s="571"/>
      <c r="C61" s="571"/>
      <c r="D61" s="571"/>
      <c r="E61" s="571"/>
      <c r="F61" s="571"/>
      <c r="G61" s="571"/>
      <c r="H61" s="571"/>
      <c r="I61" s="571"/>
      <c r="J61" s="571"/>
    </row>
    <row r="62" spans="1:11">
      <c r="A62" s="454"/>
      <c r="B62" s="114"/>
      <c r="C62" s="115"/>
      <c r="D62" s="115"/>
    </row>
    <row r="63" spans="1:11">
      <c r="A63" s="454"/>
      <c r="B63" s="117">
        <v>1</v>
      </c>
      <c r="C63" s="117" t="s">
        <v>712</v>
      </c>
      <c r="D63" s="117"/>
      <c r="E63" s="231"/>
      <c r="F63" s="118" t="s">
        <v>713</v>
      </c>
    </row>
    <row r="64" spans="1:11">
      <c r="A64" s="454"/>
      <c r="B64" s="117">
        <v>2</v>
      </c>
      <c r="C64" s="117" t="s">
        <v>714</v>
      </c>
      <c r="D64" s="117"/>
      <c r="E64" s="231"/>
      <c r="F64" s="118" t="s">
        <v>715</v>
      </c>
    </row>
    <row r="65" spans="1:11">
      <c r="A65" s="454"/>
      <c r="B65" s="117">
        <v>3</v>
      </c>
      <c r="C65" s="117" t="s">
        <v>716</v>
      </c>
      <c r="D65" s="117"/>
      <c r="E65" s="231"/>
      <c r="F65" s="118" t="s">
        <v>717</v>
      </c>
    </row>
    <row r="66" spans="1:11">
      <c r="A66" s="454"/>
      <c r="B66" s="117">
        <v>4</v>
      </c>
      <c r="C66" s="117" t="s">
        <v>718</v>
      </c>
      <c r="D66" s="117"/>
      <c r="E66" s="231"/>
      <c r="F66" s="118" t="s">
        <v>719</v>
      </c>
    </row>
    <row r="67" spans="1:11">
      <c r="A67" s="454"/>
      <c r="B67" s="117">
        <v>5</v>
      </c>
      <c r="C67" s="117" t="s">
        <v>720</v>
      </c>
      <c r="D67" s="117"/>
      <c r="E67" s="231"/>
      <c r="F67" s="118" t="s">
        <v>721</v>
      </c>
    </row>
    <row r="69" spans="1:11">
      <c r="B69" s="458" t="s">
        <v>374</v>
      </c>
      <c r="K69" s="344" t="s">
        <v>562</v>
      </c>
    </row>
    <row r="70" spans="1:11">
      <c r="B70" s="571" t="s">
        <v>744</v>
      </c>
      <c r="C70" s="571"/>
      <c r="D70" s="571"/>
      <c r="E70" s="571"/>
      <c r="F70" s="571"/>
      <c r="G70" s="571"/>
      <c r="H70" s="571"/>
      <c r="I70" s="571"/>
      <c r="J70" s="571"/>
    </row>
    <row r="71" spans="1:11">
      <c r="B71" s="571"/>
      <c r="C71" s="571"/>
      <c r="D71" s="571"/>
      <c r="E71" s="571"/>
      <c r="F71" s="571"/>
      <c r="G71" s="571"/>
      <c r="H71" s="571"/>
      <c r="I71" s="571"/>
      <c r="J71" s="571"/>
    </row>
    <row r="72" spans="1:11">
      <c r="B72" s="571"/>
      <c r="C72" s="571"/>
      <c r="D72" s="571"/>
      <c r="E72" s="571"/>
      <c r="F72" s="571"/>
      <c r="G72" s="571"/>
      <c r="H72" s="571"/>
      <c r="I72" s="571"/>
      <c r="J72" s="571"/>
    </row>
    <row r="73" spans="1:11">
      <c r="B73" s="571"/>
      <c r="C73" s="571"/>
      <c r="D73" s="571"/>
      <c r="E73" s="571"/>
      <c r="F73" s="571"/>
      <c r="G73" s="571"/>
      <c r="H73" s="571"/>
      <c r="I73" s="571"/>
      <c r="J73" s="571"/>
    </row>
    <row r="75" spans="1:11">
      <c r="B75" s="458" t="s">
        <v>564</v>
      </c>
      <c r="K75" s="344" t="s">
        <v>375</v>
      </c>
    </row>
    <row r="76" spans="1:11">
      <c r="B76" s="115" t="s">
        <v>702</v>
      </c>
      <c r="C76" s="115"/>
    </row>
    <row r="77" spans="1:11">
      <c r="B77" s="115" t="s">
        <v>372</v>
      </c>
      <c r="C77" s="115" t="s">
        <v>703</v>
      </c>
    </row>
    <row r="78" spans="1:11">
      <c r="B78" s="115" t="s">
        <v>372</v>
      </c>
      <c r="C78" s="115" t="s">
        <v>704</v>
      </c>
    </row>
    <row r="79" spans="1:11">
      <c r="B79" s="115" t="s">
        <v>372</v>
      </c>
      <c r="C79" s="115" t="s">
        <v>705</v>
      </c>
    </row>
    <row r="80" spans="1:11">
      <c r="B80" s="115"/>
      <c r="C80" s="115"/>
    </row>
    <row r="81" spans="2:11">
      <c r="B81" s="115" t="s">
        <v>706</v>
      </c>
      <c r="C81" s="115"/>
    </row>
    <row r="82" spans="2:11">
      <c r="B82" s="115" t="s">
        <v>372</v>
      </c>
      <c r="C82" s="115" t="s">
        <v>707</v>
      </c>
    </row>
    <row r="83" spans="2:11">
      <c r="B83" s="115" t="s">
        <v>372</v>
      </c>
      <c r="C83" s="115" t="s">
        <v>708</v>
      </c>
    </row>
    <row r="84" spans="2:11">
      <c r="B84" s="115" t="s">
        <v>372</v>
      </c>
      <c r="C84" s="115" t="s">
        <v>354</v>
      </c>
    </row>
    <row r="85" spans="2:11">
      <c r="B85" s="115" t="s">
        <v>372</v>
      </c>
      <c r="C85" s="115" t="s">
        <v>709</v>
      </c>
    </row>
    <row r="86" spans="2:11">
      <c r="B86" s="115" t="s">
        <v>372</v>
      </c>
      <c r="C86" s="115" t="s">
        <v>710</v>
      </c>
    </row>
    <row r="87" spans="2:11">
      <c r="B87" s="115"/>
      <c r="C87" s="115"/>
    </row>
    <row r="88" spans="2:11">
      <c r="B88" s="458" t="s">
        <v>376</v>
      </c>
      <c r="K88" s="117" t="s">
        <v>399</v>
      </c>
    </row>
    <row r="89" spans="2:11">
      <c r="B89" s="115" t="s">
        <v>372</v>
      </c>
      <c r="C89" s="115" t="s">
        <v>696</v>
      </c>
      <c r="D89" s="115"/>
      <c r="K89" s="117"/>
    </row>
    <row r="90" spans="2:11">
      <c r="B90" s="115" t="s">
        <v>372</v>
      </c>
      <c r="C90" s="115" t="s">
        <v>697</v>
      </c>
      <c r="D90" s="14"/>
      <c r="K90" s="117"/>
    </row>
    <row r="91" spans="2:11">
      <c r="B91" s="115" t="s">
        <v>372</v>
      </c>
      <c r="C91" s="115" t="s">
        <v>698</v>
      </c>
      <c r="D91" s="14"/>
      <c r="K91" s="117"/>
    </row>
    <row r="92" spans="2:11">
      <c r="B92" s="115" t="s">
        <v>372</v>
      </c>
      <c r="C92" s="115" t="s">
        <v>699</v>
      </c>
      <c r="D92" s="14"/>
    </row>
    <row r="93" spans="2:11">
      <c r="B93" s="115" t="s">
        <v>372</v>
      </c>
      <c r="C93" s="14" t="s">
        <v>700</v>
      </c>
      <c r="D93" s="14"/>
    </row>
    <row r="94" spans="2:11">
      <c r="B94" s="115" t="s">
        <v>372</v>
      </c>
      <c r="C94" s="115" t="s">
        <v>701</v>
      </c>
      <c r="D94" s="14"/>
    </row>
    <row r="96" spans="2:11">
      <c r="B96" s="458" t="s">
        <v>377</v>
      </c>
      <c r="K96" s="344" t="s">
        <v>563</v>
      </c>
    </row>
    <row r="97" spans="1:11">
      <c r="B97" s="452" t="s">
        <v>372</v>
      </c>
      <c r="C97" s="565" t="s">
        <v>690</v>
      </c>
      <c r="D97" s="14"/>
    </row>
    <row r="98" spans="1:11">
      <c r="B98" s="452" t="s">
        <v>372</v>
      </c>
      <c r="C98" s="565" t="s">
        <v>691</v>
      </c>
      <c r="D98" s="14"/>
    </row>
    <row r="99" spans="1:11">
      <c r="B99" s="452" t="s">
        <v>372</v>
      </c>
      <c r="C99" s="565" t="s">
        <v>692</v>
      </c>
      <c r="D99" s="14"/>
    </row>
    <row r="100" spans="1:11">
      <c r="B100" s="452" t="s">
        <v>372</v>
      </c>
      <c r="C100" s="565" t="s">
        <v>693</v>
      </c>
      <c r="D100" s="14"/>
    </row>
    <row r="101" spans="1:11">
      <c r="B101" s="457" t="s">
        <v>372</v>
      </c>
      <c r="C101" s="115" t="s">
        <v>694</v>
      </c>
      <c r="D101" s="14"/>
    </row>
    <row r="102" spans="1:11">
      <c r="B102" s="457" t="s">
        <v>372</v>
      </c>
      <c r="C102" s="115" t="s">
        <v>695</v>
      </c>
      <c r="D102" s="115"/>
    </row>
    <row r="104" spans="1:11">
      <c r="A104" s="454">
        <f>+A55-1</f>
        <v>-4</v>
      </c>
      <c r="B104" s="114" t="s">
        <v>378</v>
      </c>
      <c r="C104" s="115"/>
    </row>
    <row r="105" spans="1:11">
      <c r="B105" s="571" t="s">
        <v>742</v>
      </c>
      <c r="C105" s="571"/>
      <c r="D105" s="571"/>
      <c r="E105" s="571"/>
      <c r="F105" s="571"/>
      <c r="G105" s="571"/>
      <c r="H105" s="571"/>
      <c r="I105" s="571"/>
      <c r="J105" s="571"/>
    </row>
    <row r="106" spans="1:11">
      <c r="B106" s="571"/>
      <c r="C106" s="571"/>
      <c r="D106" s="571"/>
      <c r="E106" s="571"/>
      <c r="F106" s="571"/>
      <c r="G106" s="571"/>
      <c r="H106" s="571"/>
      <c r="I106" s="571"/>
      <c r="J106" s="571"/>
    </row>
    <row r="107" spans="1:11">
      <c r="B107" s="571"/>
      <c r="C107" s="571"/>
      <c r="D107" s="571"/>
      <c r="E107" s="571"/>
      <c r="F107" s="571"/>
      <c r="G107" s="571"/>
      <c r="H107" s="571"/>
      <c r="I107" s="571"/>
      <c r="J107" s="571"/>
    </row>
    <row r="108" spans="1:11">
      <c r="B108" s="571"/>
      <c r="C108" s="571"/>
      <c r="D108" s="571"/>
      <c r="E108" s="571"/>
      <c r="F108" s="571"/>
      <c r="G108" s="571"/>
      <c r="H108" s="571"/>
      <c r="I108" s="571"/>
      <c r="J108" s="571"/>
    </row>
    <row r="109" spans="1:11">
      <c r="B109" s="337"/>
      <c r="C109" s="337"/>
      <c r="D109" s="337"/>
      <c r="E109" s="337"/>
      <c r="F109" s="337"/>
      <c r="G109" s="337"/>
      <c r="H109" s="337"/>
      <c r="I109" s="337"/>
      <c r="J109" s="337"/>
    </row>
    <row r="110" spans="1:11">
      <c r="B110" s="458" t="s">
        <v>565</v>
      </c>
      <c r="C110" s="14"/>
      <c r="K110" s="344" t="s">
        <v>566</v>
      </c>
    </row>
    <row r="111" spans="1:11">
      <c r="B111" s="571" t="s">
        <v>735</v>
      </c>
      <c r="C111" s="571"/>
      <c r="D111" s="571"/>
      <c r="E111" s="571"/>
      <c r="F111" s="571"/>
      <c r="G111" s="571"/>
      <c r="H111" s="571"/>
      <c r="I111" s="571"/>
      <c r="J111" s="571"/>
    </row>
    <row r="112" spans="1:11">
      <c r="B112" s="571"/>
      <c r="C112" s="571"/>
      <c r="D112" s="571"/>
      <c r="E112" s="571"/>
      <c r="F112" s="571"/>
      <c r="G112" s="571"/>
      <c r="H112" s="571"/>
      <c r="I112" s="571"/>
      <c r="J112" s="571"/>
    </row>
    <row r="113" spans="2:11">
      <c r="B113" s="571"/>
      <c r="C113" s="571"/>
      <c r="D113" s="571"/>
      <c r="E113" s="571"/>
      <c r="F113" s="571"/>
      <c r="G113" s="571"/>
      <c r="H113" s="571"/>
      <c r="I113" s="571"/>
      <c r="J113" s="571"/>
    </row>
    <row r="114" spans="2:11">
      <c r="B114" s="337"/>
      <c r="C114" s="337"/>
      <c r="D114" s="337"/>
      <c r="E114" s="337"/>
      <c r="F114" s="337"/>
      <c r="G114" s="337"/>
      <c r="H114" s="337"/>
      <c r="I114" s="337"/>
      <c r="J114" s="337"/>
    </row>
    <row r="115" spans="2:11">
      <c r="B115" s="459" t="s">
        <v>379</v>
      </c>
      <c r="K115" s="344" t="s">
        <v>567</v>
      </c>
    </row>
    <row r="116" spans="2:11">
      <c r="B116" s="565" t="s">
        <v>736</v>
      </c>
    </row>
    <row r="117" spans="2:11">
      <c r="B117" s="565"/>
      <c r="F117" s="382" t="s">
        <v>84</v>
      </c>
      <c r="G117" s="382" t="s">
        <v>740</v>
      </c>
      <c r="H117" s="382" t="s">
        <v>76</v>
      </c>
      <c r="I117" s="382" t="s">
        <v>740</v>
      </c>
    </row>
    <row r="118" spans="2:11">
      <c r="B118" s="452" t="s">
        <v>737</v>
      </c>
      <c r="C118" s="523" t="str">
        <f>+'Payroll YR 1'!A110</f>
        <v>Owners</v>
      </c>
      <c r="F118" s="462">
        <f>+'Payroll YR 1'!R110</f>
        <v>57274.999999999993</v>
      </c>
      <c r="G118" s="14">
        <f>+'Payroll YR 2'!S110</f>
        <v>1</v>
      </c>
      <c r="H118" s="319">
        <f>+'Payroll YR 2'!R110</f>
        <v>57275.001145500013</v>
      </c>
      <c r="I118" s="319">
        <f>+'Payroll YR 2'!S110</f>
        <v>1</v>
      </c>
    </row>
    <row r="119" spans="2:11">
      <c r="B119" s="452" t="s">
        <v>737</v>
      </c>
      <c r="C119" s="523" t="str">
        <f>+'Payroll YR 1'!A111</f>
        <v>Employees-Salaried</v>
      </c>
      <c r="F119" s="462">
        <f>+'Payroll YR 1'!R111</f>
        <v>74457.500572749996</v>
      </c>
      <c r="G119" s="14">
        <f>+'Payroll YR 2'!S111</f>
        <v>1</v>
      </c>
      <c r="H119" s="319">
        <f>+'Payroll YR 2'!R111</f>
        <v>74457.5057275</v>
      </c>
      <c r="I119" s="319">
        <f>+'Payroll YR 2'!S111</f>
        <v>1</v>
      </c>
    </row>
    <row r="120" spans="2:11">
      <c r="B120" s="452" t="s">
        <v>738</v>
      </c>
      <c r="C120" s="523" t="str">
        <f>+'Payroll YR 1'!A112</f>
        <v>Employees-Hourly</v>
      </c>
      <c r="F120" s="462">
        <f>+'Payroll YR 1'!R112</f>
        <v>60482.399999999987</v>
      </c>
      <c r="G120" s="14">
        <f>+'Payroll YR 2'!S112</f>
        <v>3</v>
      </c>
      <c r="H120" s="319">
        <f>+'Payroll YR 2'!R112</f>
        <v>60482.399999999987</v>
      </c>
      <c r="I120" s="319">
        <f>+'Payroll YR 2'!S112</f>
        <v>3</v>
      </c>
    </row>
    <row r="121" spans="2:11" ht="15.75" thickBot="1">
      <c r="B121" s="565"/>
      <c r="F121" s="20">
        <f>SUM(F118:F120)</f>
        <v>192214.90057274999</v>
      </c>
      <c r="G121" s="20">
        <f>SUM(G118:G120)</f>
        <v>5</v>
      </c>
      <c r="H121" s="20">
        <f>SUM(H118:H120)</f>
        <v>192214.906873</v>
      </c>
      <c r="I121" s="20">
        <f>SUM(I118:I120)</f>
        <v>5</v>
      </c>
    </row>
    <row r="122" spans="2:11" ht="15.75" thickTop="1">
      <c r="B122" s="565"/>
    </row>
    <row r="123" spans="2:11">
      <c r="B123" s="584" t="s">
        <v>743</v>
      </c>
      <c r="C123" s="571"/>
      <c r="D123" s="571"/>
      <c r="E123" s="571"/>
      <c r="F123" s="571"/>
      <c r="G123" s="571"/>
      <c r="H123" s="571"/>
      <c r="I123" s="571"/>
      <c r="J123" s="571"/>
    </row>
    <row r="124" spans="2:11">
      <c r="B124" s="571"/>
      <c r="C124" s="571"/>
      <c r="D124" s="571"/>
      <c r="E124" s="571"/>
      <c r="F124" s="571"/>
      <c r="G124" s="571"/>
      <c r="H124" s="571"/>
      <c r="I124" s="571"/>
      <c r="J124" s="571"/>
    </row>
    <row r="126" spans="2:11">
      <c r="B126" s="459" t="s">
        <v>380</v>
      </c>
      <c r="K126" s="117" t="s">
        <v>422</v>
      </c>
    </row>
    <row r="127" spans="2:11">
      <c r="B127" s="452" t="s">
        <v>372</v>
      </c>
      <c r="C127" s="115" t="s">
        <v>722</v>
      </c>
      <c r="K127" s="117"/>
    </row>
    <row r="128" spans="2:11">
      <c r="B128" s="452" t="s">
        <v>372</v>
      </c>
      <c r="C128" s="115" t="s">
        <v>723</v>
      </c>
      <c r="K128" s="117"/>
    </row>
    <row r="129" spans="1:17">
      <c r="B129" s="452" t="s">
        <v>372</v>
      </c>
      <c r="C129" s="115" t="s">
        <v>724</v>
      </c>
      <c r="K129" s="117"/>
    </row>
    <row r="130" spans="1:17">
      <c r="B130" s="452" t="s">
        <v>372</v>
      </c>
      <c r="C130" s="115" t="s">
        <v>725</v>
      </c>
      <c r="K130" s="117"/>
    </row>
    <row r="131" spans="1:17">
      <c r="B131" s="452" t="s">
        <v>372</v>
      </c>
      <c r="C131" s="115" t="s">
        <v>726</v>
      </c>
      <c r="K131" s="117"/>
    </row>
    <row r="132" spans="1:17">
      <c r="B132" s="452" t="s">
        <v>372</v>
      </c>
      <c r="C132" s="115" t="s">
        <v>727</v>
      </c>
      <c r="K132" s="117"/>
    </row>
    <row r="133" spans="1:17">
      <c r="B133" s="452" t="s">
        <v>372</v>
      </c>
      <c r="C133" s="115" t="s">
        <v>728</v>
      </c>
    </row>
    <row r="135" spans="1:17">
      <c r="B135" s="459" t="s">
        <v>381</v>
      </c>
      <c r="K135" s="117" t="s">
        <v>421</v>
      </c>
    </row>
    <row r="136" spans="1:17">
      <c r="B136" s="566" t="s">
        <v>372</v>
      </c>
      <c r="C136" s="115" t="s">
        <v>729</v>
      </c>
      <c r="K136" s="117"/>
    </row>
    <row r="137" spans="1:17">
      <c r="B137" s="452" t="s">
        <v>372</v>
      </c>
      <c r="C137" s="115" t="s">
        <v>730</v>
      </c>
      <c r="K137" s="117"/>
    </row>
    <row r="138" spans="1:17">
      <c r="B138" s="452" t="s">
        <v>372</v>
      </c>
      <c r="C138" s="115" t="s">
        <v>731</v>
      </c>
      <c r="K138" s="117"/>
    </row>
    <row r="139" spans="1:17">
      <c r="B139" s="452" t="s">
        <v>372</v>
      </c>
      <c r="C139" s="115" t="s">
        <v>732</v>
      </c>
      <c r="K139" s="117"/>
    </row>
    <row r="140" spans="1:17">
      <c r="B140" s="452" t="s">
        <v>372</v>
      </c>
      <c r="C140" s="115" t="s">
        <v>733</v>
      </c>
      <c r="K140" s="117"/>
    </row>
    <row r="141" spans="1:17">
      <c r="B141" s="452" t="s">
        <v>372</v>
      </c>
      <c r="C141" s="115" t="s">
        <v>734</v>
      </c>
      <c r="K141" s="117"/>
    </row>
    <row r="143" spans="1:17">
      <c r="A143" s="454">
        <f>+A104-1</f>
        <v>-5</v>
      </c>
      <c r="B143" s="15" t="s">
        <v>406</v>
      </c>
      <c r="C143" s="14"/>
      <c r="F143" s="282" t="s">
        <v>517</v>
      </c>
      <c r="K143" s="282" t="s">
        <v>505</v>
      </c>
      <c r="O143" s="345" t="s">
        <v>506</v>
      </c>
      <c r="Q143" t="s">
        <v>519</v>
      </c>
    </row>
    <row r="144" spans="1:17">
      <c r="K144" s="518" t="s">
        <v>513</v>
      </c>
    </row>
    <row r="145" spans="3:20">
      <c r="C145" s="221" t="s">
        <v>745</v>
      </c>
      <c r="K145" s="580" t="s">
        <v>514</v>
      </c>
      <c r="L145" s="571"/>
      <c r="M145" s="571"/>
      <c r="N145" s="571"/>
      <c r="O145" s="571"/>
      <c r="P145" s="571"/>
      <c r="Q145" s="571"/>
      <c r="R145" s="571"/>
      <c r="S145" s="571"/>
      <c r="T145" s="571"/>
    </row>
    <row r="146" spans="3:20">
      <c r="K146" s="571"/>
      <c r="L146" s="571"/>
      <c r="M146" s="571"/>
      <c r="N146" s="571"/>
      <c r="O146" s="571"/>
      <c r="P146" s="571"/>
      <c r="Q146" s="571"/>
      <c r="R146" s="571"/>
      <c r="S146" s="571"/>
      <c r="T146" s="571"/>
    </row>
    <row r="147" spans="3:20">
      <c r="K147" s="337"/>
      <c r="L147" s="337"/>
      <c r="M147" s="337"/>
      <c r="N147" s="337"/>
      <c r="O147" s="337"/>
      <c r="P147" s="337"/>
      <c r="Q147" s="337"/>
      <c r="R147" s="337"/>
      <c r="S147" s="337"/>
      <c r="T147" s="337"/>
    </row>
    <row r="148" spans="3:20" ht="15.75" thickBot="1">
      <c r="C148" s="455" t="s">
        <v>138</v>
      </c>
      <c r="D148" s="115"/>
      <c r="F148" s="522" t="s">
        <v>605</v>
      </c>
      <c r="G148" s="382" t="s">
        <v>32</v>
      </c>
      <c r="H148" s="583" t="s">
        <v>606</v>
      </c>
      <c r="I148" s="583"/>
      <c r="J148" s="461" t="s">
        <v>32</v>
      </c>
      <c r="K148" s="117" t="s">
        <v>400</v>
      </c>
    </row>
    <row r="149" spans="3:20">
      <c r="C149" s="582" t="s">
        <v>614</v>
      </c>
      <c r="D149" s="582"/>
      <c r="E149" s="370" t="s">
        <v>613</v>
      </c>
      <c r="F149" t="s">
        <v>604</v>
      </c>
      <c r="G149" s="462">
        <f>+'Source-Use'!G14</f>
        <v>150000</v>
      </c>
      <c r="H149" t="s">
        <v>64</v>
      </c>
      <c r="I149" s="115"/>
      <c r="J149" s="462">
        <f>+'Source-Use'!G27</f>
        <v>50000</v>
      </c>
      <c r="K149" s="456" t="s">
        <v>382</v>
      </c>
    </row>
    <row r="150" spans="3:20">
      <c r="C150" t="s">
        <v>603</v>
      </c>
      <c r="D150" s="319">
        <f>+'Debt YR 1'!C11</f>
        <v>60</v>
      </c>
      <c r="E150" s="530">
        <f>+'Debt YR 1'!C19</f>
        <v>0.11</v>
      </c>
      <c r="F150" t="s">
        <v>612</v>
      </c>
      <c r="G150" s="319">
        <f>+'Debt YR 1'!D12</f>
        <v>100000</v>
      </c>
      <c r="H150" t="s">
        <v>611</v>
      </c>
      <c r="J150" s="462">
        <f>+'Source-Use'!G28</f>
        <v>200000</v>
      </c>
      <c r="K150" s="344" t="s">
        <v>518</v>
      </c>
    </row>
    <row r="151" spans="3:20">
      <c r="C151" t="s">
        <v>601</v>
      </c>
      <c r="D151" s="319">
        <f>+'Debt YR 1'!C22</f>
        <v>10</v>
      </c>
      <c r="E151" s="531">
        <f>+'Debt YR 1'!C30</f>
        <v>7.0000000000000007E-2</v>
      </c>
      <c r="F151" t="s">
        <v>600</v>
      </c>
      <c r="G151" s="14">
        <f>+'Debt YR 1'!D23</f>
        <v>100000</v>
      </c>
      <c r="H151" s="115" t="s">
        <v>609</v>
      </c>
      <c r="J151" s="462">
        <f>+'Source-Use'!G29</f>
        <v>100000</v>
      </c>
    </row>
    <row r="152" spans="3:20" ht="15.75" thickBot="1">
      <c r="G152" s="20">
        <f>SUM(G149:G150)</f>
        <v>250000</v>
      </c>
      <c r="J152" s="20">
        <f>SUM(J149:J151)</f>
        <v>350000</v>
      </c>
    </row>
    <row r="153" spans="3:20" ht="15.75" thickTop="1">
      <c r="G153" s="14"/>
      <c r="J153" s="14"/>
    </row>
    <row r="154" spans="3:20">
      <c r="C154" s="459" t="s">
        <v>383</v>
      </c>
      <c r="D154" s="115"/>
      <c r="F154" s="115"/>
      <c r="K154" s="117"/>
    </row>
    <row r="155" spans="3:20">
      <c r="O155" s="456"/>
    </row>
    <row r="156" spans="3:20">
      <c r="C156" s="460" t="s">
        <v>384</v>
      </c>
      <c r="D156" s="115"/>
      <c r="E156" s="115"/>
      <c r="F156" s="461" t="s">
        <v>84</v>
      </c>
      <c r="G156" s="461" t="s">
        <v>76</v>
      </c>
      <c r="H156" s="461" t="s">
        <v>71</v>
      </c>
      <c r="I156" s="461" t="s">
        <v>81</v>
      </c>
      <c r="J156" s="461" t="s">
        <v>83</v>
      </c>
    </row>
    <row r="157" spans="3:20">
      <c r="C157" s="115" t="s">
        <v>198</v>
      </c>
      <c r="D157" s="115"/>
      <c r="E157" s="115"/>
      <c r="F157" s="257">
        <f>+'Forecast IS'!H9</f>
        <v>288350</v>
      </c>
      <c r="G157" s="257">
        <f>+'Forecast IS'!I9</f>
        <v>414275</v>
      </c>
      <c r="H157" s="257">
        <f>+'Forecast IS'!J9</f>
        <v>476416.25</v>
      </c>
      <c r="I157" s="257">
        <f>+'Forecast IS'!K9</f>
        <v>571699.5</v>
      </c>
      <c r="J157" s="257">
        <f>+'Forecast IS'!L9</f>
        <v>686039.39999999991</v>
      </c>
    </row>
    <row r="158" spans="3:20">
      <c r="C158" s="115"/>
      <c r="D158" s="115"/>
      <c r="E158" s="463" t="s">
        <v>338</v>
      </c>
      <c r="G158" s="464">
        <f>+(G157-F157)/F157</f>
        <v>0.43670886075949367</v>
      </c>
      <c r="H158" s="464">
        <f t="shared" ref="H158:J158" si="0">+(H157-G157)/G157</f>
        <v>0.15</v>
      </c>
      <c r="I158" s="464">
        <f t="shared" si="0"/>
        <v>0.2</v>
      </c>
      <c r="J158" s="464">
        <f t="shared" si="0"/>
        <v>0.19999999999999984</v>
      </c>
    </row>
    <row r="159" spans="3:20">
      <c r="C159" s="115"/>
      <c r="D159" s="115"/>
      <c r="E159" s="115"/>
    </row>
    <row r="160" spans="3:20">
      <c r="C160" s="115" t="s">
        <v>273</v>
      </c>
      <c r="D160" s="14"/>
      <c r="E160" s="115"/>
      <c r="F160" s="319">
        <f>+'Forecast IS'!H29</f>
        <v>-64144.657517194457</v>
      </c>
      <c r="G160" s="319">
        <f>+'Forecast IS'!I29</f>
        <v>19692.541043666657</v>
      </c>
      <c r="H160" s="319">
        <f>+'Forecast IS'!J29</f>
        <v>22646.422200216679</v>
      </c>
      <c r="I160" s="319">
        <f>+'Forecast IS'!K29</f>
        <v>27175.706640260003</v>
      </c>
      <c r="J160" s="319">
        <f>+'Forecast IS'!L29</f>
        <v>32610.84796831198</v>
      </c>
    </row>
    <row r="161" spans="3:11">
      <c r="C161" s="115"/>
      <c r="D161" s="14"/>
      <c r="E161" s="463" t="s">
        <v>338</v>
      </c>
      <c r="G161" s="464">
        <f>+(G160-F160)/F160</f>
        <v>-1.3070020451568851</v>
      </c>
      <c r="H161" s="464">
        <f t="shared" ref="H161" si="1">+(H160-G160)/G160</f>
        <v>0.15000000000000119</v>
      </c>
      <c r="I161" s="464">
        <f t="shared" ref="I161" si="2">+(I160-H160)/H160</f>
        <v>0.19999999999999948</v>
      </c>
      <c r="J161" s="464">
        <f t="shared" ref="J161" si="3">+(J160-I160)/I160</f>
        <v>0.19999999999999915</v>
      </c>
    </row>
    <row r="162" spans="3:11">
      <c r="C162" s="115"/>
      <c r="D162" s="14"/>
      <c r="E162" s="115"/>
    </row>
    <row r="163" spans="3:11">
      <c r="C163" s="14" t="s">
        <v>180</v>
      </c>
      <c r="D163" s="115"/>
      <c r="E163" s="115"/>
      <c r="F163" s="257">
        <f>+'Forecast IS'!H41</f>
        <v>-94163.197746293037</v>
      </c>
      <c r="G163" s="257">
        <f>+'Forecast IS'!I41</f>
        <v>-8129.5797732008268</v>
      </c>
      <c r="H163" s="257">
        <f>+'Forecast IS'!J41</f>
        <v>-6308.5072235276039</v>
      </c>
      <c r="I163" s="257">
        <f>+'Forecast IS'!K41</f>
        <v>-23570.208628233133</v>
      </c>
      <c r="J163" s="257">
        <f>+'Forecast IS'!L41</f>
        <v>-20284.250313879787</v>
      </c>
    </row>
    <row r="164" spans="3:11">
      <c r="C164" s="14"/>
      <c r="D164" s="115"/>
      <c r="E164" s="463" t="s">
        <v>338</v>
      </c>
      <c r="G164" s="464">
        <f>+(G163-F163)/F163</f>
        <v>-0.913664998982887</v>
      </c>
      <c r="H164" s="464">
        <f t="shared" ref="H164" si="4">+(H163-G163)/G163</f>
        <v>-0.22400574205279239</v>
      </c>
      <c r="I164" s="464">
        <f t="shared" ref="I164" si="5">+(I163-H163)/H163</f>
        <v>2.7362576903023808</v>
      </c>
      <c r="J164" s="464">
        <f t="shared" ref="J164" si="6">+(J163-I163)/I163</f>
        <v>-0.13941150738977007</v>
      </c>
    </row>
    <row r="165" spans="3:11">
      <c r="C165" s="14"/>
      <c r="D165" s="115"/>
      <c r="E165" s="115"/>
    </row>
    <row r="166" spans="3:11">
      <c r="C166" s="14"/>
      <c r="D166" s="115" t="s">
        <v>258</v>
      </c>
      <c r="E166" s="115"/>
      <c r="F166" s="390">
        <f>+'Forecast IS'!H19</f>
        <v>0.68170710267229262</v>
      </c>
      <c r="G166" s="390">
        <f>+'Forecast IS'!I19</f>
        <v>0.67686306901615267</v>
      </c>
      <c r="H166" s="390">
        <f>+'Forecast IS'!J19</f>
        <v>0.67686306901615267</v>
      </c>
      <c r="I166" s="390">
        <f>+'Forecast IS'!K19</f>
        <v>0.67686306901615267</v>
      </c>
      <c r="J166" s="390">
        <f>+'Forecast IS'!L19</f>
        <v>0.67686306901615267</v>
      </c>
    </row>
    <row r="167" spans="3:11">
      <c r="C167" s="14"/>
      <c r="D167" s="115"/>
      <c r="E167" s="115"/>
    </row>
    <row r="168" spans="3:11">
      <c r="C168" s="14"/>
      <c r="D168" s="115" t="s">
        <v>284</v>
      </c>
      <c r="E168" s="115"/>
      <c r="F168" s="390">
        <f>+'Forecast IS'!H30</f>
        <v>-0.22245416166878604</v>
      </c>
      <c r="G168" s="390">
        <f>+'Forecast IS'!I30</f>
        <v>4.7534949112706913E-2</v>
      </c>
      <c r="H168" s="390">
        <f>+'Forecast IS'!J30</f>
        <v>4.7534949112706962E-2</v>
      </c>
      <c r="I168" s="390">
        <f>+'Forecast IS'!K30</f>
        <v>4.7534949112706941E-2</v>
      </c>
      <c r="J168" s="390">
        <f>+'Forecast IS'!L30</f>
        <v>4.7534949112706913E-2</v>
      </c>
    </row>
    <row r="169" spans="3:11">
      <c r="C169" s="14"/>
      <c r="D169" s="115"/>
      <c r="E169" s="115"/>
      <c r="F169" s="390"/>
      <c r="G169" s="390"/>
      <c r="H169" s="390"/>
      <c r="I169" s="390"/>
      <c r="J169" s="390"/>
    </row>
    <row r="170" spans="3:11">
      <c r="C170" s="14" t="s">
        <v>509</v>
      </c>
      <c r="D170" s="115"/>
      <c r="E170" s="115"/>
      <c r="F170" s="390"/>
      <c r="G170" s="390"/>
      <c r="H170" s="390"/>
      <c r="I170" s="390"/>
      <c r="J170" s="390"/>
      <c r="K170" s="467" t="s">
        <v>520</v>
      </c>
    </row>
    <row r="171" spans="3:11">
      <c r="C171" s="14"/>
      <c r="D171" s="115"/>
      <c r="E171" s="115"/>
      <c r="F171" s="390"/>
      <c r="G171" s="390"/>
      <c r="H171" s="390"/>
      <c r="I171" s="390"/>
      <c r="J171" s="390"/>
    </row>
    <row r="172" spans="3:11">
      <c r="C172" s="14"/>
      <c r="D172" s="115"/>
      <c r="E172" s="115"/>
      <c r="F172" s="390"/>
      <c r="G172" s="390"/>
      <c r="H172" s="390"/>
      <c r="I172" s="390"/>
      <c r="J172" s="390"/>
    </row>
    <row r="173" spans="3:11">
      <c r="C173" s="14"/>
      <c r="D173" s="115"/>
      <c r="E173" s="115"/>
      <c r="F173" s="390"/>
      <c r="G173" s="390"/>
      <c r="H173" s="390"/>
      <c r="I173" s="390"/>
      <c r="J173" s="390"/>
    </row>
    <row r="174" spans="3:11">
      <c r="C174" s="465" t="s">
        <v>468</v>
      </c>
      <c r="D174" s="115"/>
      <c r="E174" s="115"/>
      <c r="F174" s="115"/>
      <c r="G174" s="115"/>
      <c r="H174" s="115"/>
      <c r="I174" s="115"/>
      <c r="J174" s="115"/>
    </row>
    <row r="175" spans="3:11">
      <c r="C175" s="465"/>
      <c r="D175" s="115"/>
      <c r="E175" s="115"/>
      <c r="F175" s="461" t="s">
        <v>84</v>
      </c>
      <c r="G175" s="461" t="s">
        <v>76</v>
      </c>
      <c r="H175" s="461" t="s">
        <v>71</v>
      </c>
      <c r="I175" s="461" t="s">
        <v>81</v>
      </c>
      <c r="J175" s="461" t="s">
        <v>83</v>
      </c>
    </row>
    <row r="176" spans="3:11">
      <c r="C176" s="457" t="s">
        <v>446</v>
      </c>
      <c r="D176" s="115"/>
      <c r="E176" s="115"/>
      <c r="F176" s="115"/>
      <c r="G176" s="115"/>
      <c r="H176" s="115"/>
      <c r="I176" s="115"/>
      <c r="J176" s="115"/>
    </row>
    <row r="177" spans="3:11">
      <c r="C177" s="457"/>
      <c r="D177" s="115" t="s">
        <v>469</v>
      </c>
      <c r="E177" s="115"/>
      <c r="F177" s="462">
        <f>+'CF SUM'!D57</f>
        <v>-374131.55249436339</v>
      </c>
      <c r="G177" s="462">
        <f>+'CF SUM'!E57</f>
        <v>11905.646066497779</v>
      </c>
      <c r="H177" s="462">
        <f>+'CF SUM'!F57</f>
        <v>13691.492976472422</v>
      </c>
      <c r="I177" s="462">
        <f>+'CF SUM'!G57</f>
        <v>16429.791571766837</v>
      </c>
      <c r="J177" s="462">
        <f>+'CF SUM'!H57</f>
        <v>19715.749886120204</v>
      </c>
    </row>
    <row r="178" spans="3:11">
      <c r="C178" s="123"/>
      <c r="D178" s="117"/>
      <c r="E178" s="117"/>
      <c r="F178" s="117"/>
      <c r="G178" s="117"/>
      <c r="H178" s="117"/>
      <c r="I178" s="117"/>
      <c r="J178" s="117"/>
    </row>
    <row r="179" spans="3:11">
      <c r="C179" s="115" t="s">
        <v>471</v>
      </c>
      <c r="D179" s="14"/>
      <c r="E179" s="115"/>
      <c r="F179" s="14"/>
      <c r="G179" s="14"/>
      <c r="H179" s="14"/>
      <c r="I179" s="14"/>
      <c r="J179" s="14"/>
    </row>
    <row r="180" spans="3:11">
      <c r="C180" s="511"/>
      <c r="D180" s="115"/>
      <c r="E180" s="115" t="s">
        <v>32</v>
      </c>
      <c r="F180" s="462">
        <f>+'CF SUM'!D43</f>
        <v>275868.44750563661</v>
      </c>
      <c r="G180" s="462">
        <f>+'CF SUM'!E43</f>
        <v>-64414.505532490657</v>
      </c>
      <c r="H180" s="462">
        <f>+'CF SUM'!F43</f>
        <v>-60820.235834185267</v>
      </c>
      <c r="I180" s="462">
        <f>+'CF SUM'!G43</f>
        <v>-54390.445462418444</v>
      </c>
      <c r="J180" s="462">
        <f>+'CF SUM'!H43</f>
        <v>-44674.696776298253</v>
      </c>
    </row>
    <row r="181" spans="3:11">
      <c r="C181" s="115"/>
      <c r="D181" s="115"/>
      <c r="E181" s="115" t="s">
        <v>33</v>
      </c>
      <c r="F181" s="115"/>
      <c r="G181" s="512">
        <f>+(G180-F180)/F180</f>
        <v>-1.2334971835848481</v>
      </c>
      <c r="H181" s="512">
        <f>+(H180-G180)/G180</f>
        <v>-5.579907302855009E-2</v>
      </c>
      <c r="I181" s="512">
        <f>+(I180-H180)/H180</f>
        <v>-0.10571794541041268</v>
      </c>
      <c r="J181" s="512">
        <f>+(J180-I180)/I180</f>
        <v>-0.17862969504144569</v>
      </c>
      <c r="K181" s="467"/>
    </row>
    <row r="182" spans="3:11">
      <c r="C182" s="115"/>
      <c r="D182" s="115"/>
      <c r="E182" s="115"/>
      <c r="F182" s="115"/>
      <c r="G182" s="512"/>
      <c r="H182" s="512"/>
      <c r="I182" s="512"/>
      <c r="J182" s="512"/>
      <c r="K182" s="467"/>
    </row>
    <row r="183" spans="3:11">
      <c r="C183" s="14" t="s">
        <v>509</v>
      </c>
      <c r="D183" s="115"/>
      <c r="E183" s="115"/>
      <c r="F183" s="390"/>
      <c r="G183" s="390"/>
      <c r="H183" s="390"/>
      <c r="I183" s="390"/>
      <c r="J183" s="390"/>
      <c r="K183" s="467" t="s">
        <v>521</v>
      </c>
    </row>
    <row r="184" spans="3:11">
      <c r="C184" s="14"/>
      <c r="D184" s="115"/>
      <c r="E184" s="115"/>
      <c r="F184" s="390"/>
      <c r="G184" s="390"/>
      <c r="H184" s="390"/>
      <c r="I184" s="390"/>
      <c r="J184" s="390"/>
      <c r="K184" s="467"/>
    </row>
    <row r="185" spans="3:11">
      <c r="C185" s="14"/>
      <c r="D185" s="115"/>
      <c r="E185" s="115"/>
      <c r="F185" s="390"/>
      <c r="G185" s="390"/>
      <c r="H185" s="390"/>
      <c r="I185" s="390"/>
      <c r="J185" s="390"/>
      <c r="K185" s="467"/>
    </row>
    <row r="186" spans="3:11">
      <c r="K186" s="467"/>
    </row>
    <row r="187" spans="3:11">
      <c r="C187" s="465" t="s">
        <v>385</v>
      </c>
      <c r="D187" s="115"/>
      <c r="E187" s="115"/>
      <c r="F187" s="461" t="s">
        <v>83</v>
      </c>
      <c r="G187" s="461" t="s">
        <v>386</v>
      </c>
      <c r="H187" s="461" t="s">
        <v>387</v>
      </c>
      <c r="I187" s="461" t="s">
        <v>67</v>
      </c>
      <c r="J187" s="115"/>
    </row>
    <row r="188" spans="3:11">
      <c r="C188" s="115"/>
      <c r="D188" s="115" t="s">
        <v>388</v>
      </c>
      <c r="E188" s="115"/>
      <c r="F188" s="462">
        <f>+Value!E9</f>
        <v>175283.3078296771</v>
      </c>
      <c r="G188" s="462">
        <f>+Value!E10</f>
        <v>210339.96939561242</v>
      </c>
      <c r="H188" s="462">
        <f>+Value!E11</f>
        <v>252407.96327473474</v>
      </c>
      <c r="I188" s="462">
        <f>AVERAGE(F188:H188)</f>
        <v>212677.08016667477</v>
      </c>
      <c r="J188" s="115"/>
      <c r="K188" s="467"/>
    </row>
    <row r="189" spans="3:11">
      <c r="C189" s="115"/>
      <c r="D189" s="115" t="s">
        <v>389</v>
      </c>
      <c r="E189" s="115"/>
      <c r="F189" s="466">
        <f>+Value!D9</f>
        <v>7.74</v>
      </c>
      <c r="G189" s="466">
        <f>+Value!D10</f>
        <v>7.74</v>
      </c>
      <c r="H189" s="466">
        <f>+Value!D11</f>
        <v>7.74</v>
      </c>
      <c r="I189" s="462">
        <f>AVERAGE(F189:H189)</f>
        <v>7.7399999999999993</v>
      </c>
      <c r="J189" s="115"/>
      <c r="K189" s="467"/>
    </row>
    <row r="190" spans="3:11">
      <c r="C190" s="115"/>
      <c r="D190" s="115"/>
      <c r="E190" s="115"/>
      <c r="F190" s="466"/>
      <c r="G190" s="466"/>
      <c r="H190" s="466"/>
      <c r="I190" s="115"/>
      <c r="J190" s="115"/>
      <c r="K190" s="467"/>
    </row>
    <row r="191" spans="3:11">
      <c r="C191" s="115"/>
      <c r="D191" s="115" t="s">
        <v>364</v>
      </c>
      <c r="E191" s="115"/>
      <c r="F191" s="462">
        <f>+Value!E15</f>
        <v>150000</v>
      </c>
      <c r="G191" s="462">
        <f>+F191</f>
        <v>150000</v>
      </c>
      <c r="H191" s="462">
        <f>+G191</f>
        <v>150000</v>
      </c>
      <c r="I191" s="462">
        <f>AVERAGE(F191:H191)</f>
        <v>150000</v>
      </c>
      <c r="J191" s="115"/>
      <c r="K191" s="467"/>
    </row>
    <row r="192" spans="3:11">
      <c r="C192" s="115"/>
      <c r="D192" s="115" t="s">
        <v>390</v>
      </c>
      <c r="E192" s="115"/>
      <c r="F192" s="466">
        <f>+F188/F191</f>
        <v>1.1685553855311805</v>
      </c>
      <c r="G192" s="466">
        <f t="shared" ref="G192:I192" si="7">+G188/G191</f>
        <v>1.4022664626374162</v>
      </c>
      <c r="H192" s="466">
        <f t="shared" si="7"/>
        <v>1.6827197551648982</v>
      </c>
      <c r="I192" s="466">
        <f t="shared" si="7"/>
        <v>1.4178472011111651</v>
      </c>
      <c r="J192" s="115"/>
      <c r="K192" s="467"/>
    </row>
    <row r="193" spans="3:20">
      <c r="K193" s="467"/>
    </row>
    <row r="194" spans="3:20">
      <c r="D194" s="115" t="s">
        <v>510</v>
      </c>
      <c r="H194" s="17" t="s">
        <v>512</v>
      </c>
      <c r="I194" s="19">
        <f>+(I188-I191)</f>
        <v>62677.080166674772</v>
      </c>
      <c r="K194" s="467"/>
    </row>
    <row r="195" spans="3:20">
      <c r="D195" s="115"/>
      <c r="H195" s="344" t="s">
        <v>511</v>
      </c>
      <c r="I195" s="319">
        <f>+I191</f>
        <v>150000</v>
      </c>
      <c r="K195" s="467"/>
    </row>
    <row r="196" spans="3:20">
      <c r="D196" s="115"/>
      <c r="E196" s="115"/>
      <c r="F196" s="390"/>
      <c r="G196" s="390"/>
      <c r="H196" s="390"/>
      <c r="I196" s="517">
        <f>+I194/I195</f>
        <v>0.41784720111116513</v>
      </c>
      <c r="J196" s="390"/>
    </row>
    <row r="198" spans="3:20">
      <c r="C198" s="14" t="s">
        <v>509</v>
      </c>
      <c r="K198" s="467" t="s">
        <v>522</v>
      </c>
    </row>
    <row r="201" spans="3:20">
      <c r="C201" s="282" t="s">
        <v>515</v>
      </c>
      <c r="F201" s="345" t="s">
        <v>508</v>
      </c>
      <c r="K201" s="580" t="s">
        <v>507</v>
      </c>
      <c r="L201" s="571"/>
      <c r="M201" s="571"/>
      <c r="N201" s="571"/>
      <c r="O201" s="571"/>
      <c r="P201" s="571"/>
      <c r="Q201" s="571"/>
      <c r="R201" s="571"/>
      <c r="S201" s="571"/>
      <c r="T201" s="571"/>
    </row>
    <row r="202" spans="3:20">
      <c r="K202" s="571"/>
      <c r="L202" s="571"/>
      <c r="M202" s="571"/>
      <c r="N202" s="571"/>
      <c r="O202" s="571"/>
      <c r="P202" s="571"/>
      <c r="Q202" s="571"/>
      <c r="R202" s="571"/>
      <c r="S202" s="571"/>
      <c r="T202" s="571"/>
    </row>
  </sheetData>
  <mergeCells count="15">
    <mergeCell ref="A1:J1"/>
    <mergeCell ref="A2:J2"/>
    <mergeCell ref="K145:T146"/>
    <mergeCell ref="K201:T202"/>
    <mergeCell ref="B9:J10"/>
    <mergeCell ref="B29:J34"/>
    <mergeCell ref="B36:J38"/>
    <mergeCell ref="B41:J47"/>
    <mergeCell ref="C149:D149"/>
    <mergeCell ref="H148:I148"/>
    <mergeCell ref="B70:J73"/>
    <mergeCell ref="B56:J61"/>
    <mergeCell ref="B111:J113"/>
    <mergeCell ref="B105:J108"/>
    <mergeCell ref="B123:J124"/>
  </mergeCells>
  <pageMargins left="0.2" right="0.2" top="0.5" bottom="0.5" header="0.3" footer="0.3"/>
  <pageSetup orientation="portrait" r:id="rId1"/>
  <ignoredErrors>
    <ignoredError sqref="H118:H12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46F1C-D43C-4A15-ACAE-2BAD9CC51F8E}">
  <sheetPr>
    <tabColor rgb="FF00B050"/>
  </sheetPr>
  <dimension ref="A1:I16"/>
  <sheetViews>
    <sheetView workbookViewId="0">
      <selection activeCell="E15" sqref="E15"/>
    </sheetView>
  </sheetViews>
  <sheetFormatPr defaultRowHeight="15"/>
  <sheetData>
    <row r="1" spans="1:9" ht="33.75">
      <c r="A1" s="585" t="s">
        <v>385</v>
      </c>
      <c r="B1" s="585"/>
      <c r="C1" s="585"/>
      <c r="D1" s="585"/>
      <c r="E1" s="585"/>
      <c r="F1" s="585"/>
      <c r="G1" s="585"/>
      <c r="H1" s="585"/>
      <c r="I1" s="585"/>
    </row>
    <row r="2" spans="1:9">
      <c r="B2" s="337"/>
      <c r="C2" s="337"/>
      <c r="D2" s="337"/>
      <c r="E2" s="337"/>
      <c r="F2" s="337"/>
      <c r="G2" s="337"/>
      <c r="H2" s="319"/>
    </row>
    <row r="3" spans="1:9" ht="18.75">
      <c r="A3" s="282" t="s">
        <v>26</v>
      </c>
      <c r="C3" s="586" t="str">
        <f>+Plan!A1</f>
        <v>Jake's Family Sports Bar &amp; Grill</v>
      </c>
      <c r="D3" s="586"/>
      <c r="E3" s="586"/>
      <c r="F3" s="586"/>
      <c r="G3" s="373"/>
      <c r="H3" s="319"/>
    </row>
    <row r="4" spans="1:9">
      <c r="C4" s="468" t="str">
        <f>+Industry!F11</f>
        <v>Single Location Full Service Restaurants</v>
      </c>
    </row>
    <row r="7" spans="1:9">
      <c r="A7" s="282" t="s">
        <v>393</v>
      </c>
    </row>
    <row r="8" spans="1:9">
      <c r="B8" s="382" t="s">
        <v>394</v>
      </c>
      <c r="C8" s="396" t="s">
        <v>273</v>
      </c>
      <c r="D8" s="396" t="s">
        <v>276</v>
      </c>
      <c r="E8" s="382" t="s">
        <v>388</v>
      </c>
    </row>
    <row r="9" spans="1:9">
      <c r="A9" s="370" t="s">
        <v>71</v>
      </c>
      <c r="B9" s="482">
        <f>+'Forecast IS'!J7</f>
        <v>2026</v>
      </c>
      <c r="C9" s="319">
        <f>+'Forecast IS'!J29</f>
        <v>22646.422200216679</v>
      </c>
      <c r="D9" s="486">
        <f>+Industry!$N$22</f>
        <v>7.74</v>
      </c>
      <c r="E9" s="14">
        <f>+C9*D9</f>
        <v>175283.3078296771</v>
      </c>
    </row>
    <row r="10" spans="1:9">
      <c r="A10" s="370" t="s">
        <v>81</v>
      </c>
      <c r="B10" s="482">
        <f>+'Forecast IS'!K7</f>
        <v>2027</v>
      </c>
      <c r="C10" s="319">
        <f>+'Forecast IS'!K29</f>
        <v>27175.706640260003</v>
      </c>
      <c r="D10" s="486">
        <f>+Industry!$N$22</f>
        <v>7.74</v>
      </c>
      <c r="E10" s="14">
        <f>+C10*D10</f>
        <v>210339.96939561242</v>
      </c>
    </row>
    <row r="11" spans="1:9">
      <c r="A11" s="370" t="s">
        <v>83</v>
      </c>
      <c r="B11" s="482">
        <f>+'Forecast IS'!L7</f>
        <v>2028</v>
      </c>
      <c r="C11" s="319">
        <f>+'Forecast IS'!L29</f>
        <v>32610.84796831198</v>
      </c>
      <c r="D11" s="486">
        <f>+Industry!$N$22</f>
        <v>7.74</v>
      </c>
      <c r="E11" s="14">
        <f>+C11*D11</f>
        <v>252407.96327473474</v>
      </c>
    </row>
    <row r="12" spans="1:9">
      <c r="A12" s="370"/>
      <c r="B12" s="470"/>
      <c r="C12" s="319"/>
      <c r="D12" s="469"/>
      <c r="E12" s="14"/>
    </row>
    <row r="13" spans="1:9">
      <c r="D13" t="s">
        <v>67</v>
      </c>
      <c r="E13" s="14">
        <f>AVERAGE(E9:E11)</f>
        <v>212677.08016667477</v>
      </c>
    </row>
    <row r="15" spans="1:9">
      <c r="D15" t="s">
        <v>364</v>
      </c>
      <c r="E15" s="319">
        <f>+'Source-Use'!G14</f>
        <v>150000</v>
      </c>
      <c r="F15" s="344" t="s">
        <v>395</v>
      </c>
    </row>
    <row r="16" spans="1:9">
      <c r="D16" t="s">
        <v>276</v>
      </c>
      <c r="E16" s="371">
        <f>+E13/E15</f>
        <v>1.4178472011111651</v>
      </c>
    </row>
  </sheetData>
  <mergeCells count="2">
    <mergeCell ref="A1:I1"/>
    <mergeCell ref="C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DD59A-0BDA-4ADE-AD24-2BD031240B4E}">
  <sheetPr>
    <tabColor rgb="FF00B050"/>
    <pageSetUpPr fitToPage="1"/>
  </sheetPr>
  <dimension ref="A1:Q45"/>
  <sheetViews>
    <sheetView workbookViewId="0">
      <pane xSplit="14" ySplit="7" topLeftCell="O8" activePane="bottomRight" state="frozen"/>
      <selection activeCell="L30" sqref="L30"/>
      <selection pane="topRight" activeCell="L30" sqref="L30"/>
      <selection pane="bottomLeft" activeCell="L30" sqref="L30"/>
      <selection pane="bottomRight" activeCell="N30" sqref="N30"/>
    </sheetView>
  </sheetViews>
  <sheetFormatPr defaultRowHeight="15"/>
  <cols>
    <col min="1" max="1" width="6.7109375" customWidth="1"/>
    <col min="8" max="8" width="12.42578125" bestFit="1" customWidth="1"/>
    <col min="9" max="12" width="13.5703125" bestFit="1" customWidth="1"/>
    <col min="13" max="13" width="2.5703125" customWidth="1"/>
    <col min="15" max="15" width="2.28515625" customWidth="1"/>
    <col min="16" max="16" width="10.7109375" customWidth="1"/>
    <col min="17" max="17" width="10.85546875" customWidth="1"/>
  </cols>
  <sheetData>
    <row r="1" spans="1:17" ht="33.75">
      <c r="A1" s="585" t="s">
        <v>332</v>
      </c>
      <c r="B1" s="585"/>
      <c r="C1" s="585"/>
      <c r="D1" s="585"/>
      <c r="E1" s="585"/>
      <c r="F1" s="585"/>
      <c r="G1" s="585"/>
      <c r="H1" s="585"/>
      <c r="I1" s="585"/>
      <c r="J1" s="585"/>
      <c r="K1" s="585"/>
      <c r="L1" s="585"/>
    </row>
    <row r="2" spans="1:17">
      <c r="B2" s="337"/>
      <c r="C2" s="337"/>
      <c r="D2" s="337"/>
      <c r="E2" s="337"/>
      <c r="F2" s="337"/>
      <c r="G2" s="337"/>
      <c r="H2" s="337"/>
      <c r="K2" s="319"/>
    </row>
    <row r="3" spans="1:17" ht="18.75">
      <c r="A3" s="282" t="s">
        <v>26</v>
      </c>
      <c r="C3" s="586" t="str">
        <f>+Plan!A1</f>
        <v>Jake's Family Sports Bar &amp; Grill</v>
      </c>
      <c r="D3" s="586"/>
      <c r="E3" s="586"/>
      <c r="F3" s="586"/>
      <c r="G3" s="373"/>
      <c r="H3" s="373"/>
    </row>
    <row r="4" spans="1:17" ht="19.5" thickBot="1">
      <c r="A4" s="282"/>
      <c r="C4" s="587" t="str">
        <f>+Industry!F11</f>
        <v>Single Location Full Service Restaurants</v>
      </c>
      <c r="D4" s="587"/>
      <c r="E4" s="587"/>
      <c r="F4" s="587"/>
      <c r="G4" s="373"/>
      <c r="H4" s="373"/>
      <c r="K4" s="319"/>
      <c r="P4" s="590" t="s">
        <v>465</v>
      </c>
      <c r="Q4" s="590"/>
    </row>
    <row r="5" spans="1:17" ht="15.75" thickBot="1">
      <c r="B5" s="337"/>
      <c r="C5" s="337"/>
      <c r="D5" s="337"/>
      <c r="E5" s="337"/>
      <c r="G5" s="17"/>
      <c r="H5" s="337"/>
      <c r="K5" s="427"/>
      <c r="P5" s="500" t="s">
        <v>466</v>
      </c>
      <c r="Q5" s="508">
        <f>+H7-1</f>
        <v>2023</v>
      </c>
    </row>
    <row r="6" spans="1:17" ht="15.75" thickBot="1">
      <c r="H6" s="428" t="s">
        <v>84</v>
      </c>
      <c r="I6" s="403" t="s">
        <v>76</v>
      </c>
      <c r="J6" s="429" t="s">
        <v>71</v>
      </c>
      <c r="K6" s="403" t="s">
        <v>81</v>
      </c>
      <c r="L6" s="403" t="s">
        <v>83</v>
      </c>
      <c r="N6" s="448"/>
      <c r="P6" s="588" t="s">
        <v>467</v>
      </c>
      <c r="Q6" s="589"/>
    </row>
    <row r="7" spans="1:17" ht="15.75" thickBot="1">
      <c r="H7" s="430">
        <f>+Plan!E3</f>
        <v>2024</v>
      </c>
      <c r="I7" s="431">
        <f>+H7+1</f>
        <v>2025</v>
      </c>
      <c r="J7" s="432">
        <f>+I7+1</f>
        <v>2026</v>
      </c>
      <c r="K7" s="431">
        <f>+J7+1</f>
        <v>2027</v>
      </c>
      <c r="L7" s="431">
        <f>+K7+1</f>
        <v>2028</v>
      </c>
      <c r="N7" s="449" t="s">
        <v>267</v>
      </c>
      <c r="P7" s="501" t="s">
        <v>32</v>
      </c>
      <c r="Q7" s="406" t="s">
        <v>33</v>
      </c>
    </row>
    <row r="9" spans="1:17">
      <c r="A9" t="s">
        <v>211</v>
      </c>
      <c r="E9" s="336"/>
      <c r="F9" s="261"/>
      <c r="H9" s="433">
        <f>+SUM('CF SUM'!D6:D9)</f>
        <v>288350</v>
      </c>
      <c r="I9" s="433">
        <f>+SUM('CF SUM'!E6:E9)</f>
        <v>414275</v>
      </c>
      <c r="J9" s="433">
        <f>+SUM('CF SUM'!F6:F9)</f>
        <v>476416.25</v>
      </c>
      <c r="K9" s="433">
        <f>+SUM('CF SUM'!G6:G9)</f>
        <v>571699.5</v>
      </c>
      <c r="L9" s="433">
        <f>+SUM('CF SUM'!H6:H9)</f>
        <v>686039.39999999991</v>
      </c>
      <c r="P9" s="502">
        <v>1.0000000000000001E-5</v>
      </c>
      <c r="Q9" s="211">
        <f>+P9/P11</f>
        <v>0.5</v>
      </c>
    </row>
    <row r="10" spans="1:17">
      <c r="A10" t="s">
        <v>333</v>
      </c>
      <c r="C10" t="s">
        <v>556</v>
      </c>
      <c r="E10" s="336"/>
      <c r="F10" s="261"/>
      <c r="H10" s="319">
        <f>+'CF SUM'!D10</f>
        <v>0</v>
      </c>
      <c r="I10" s="319">
        <f>+'CF SUM'!E10</f>
        <v>0</v>
      </c>
      <c r="J10" s="319">
        <f>+'CF SUM'!F10</f>
        <v>0</v>
      </c>
      <c r="K10" s="319">
        <f>+'CF SUM'!G10</f>
        <v>0</v>
      </c>
      <c r="L10" s="319">
        <f>+'CF SUM'!H10</f>
        <v>0</v>
      </c>
      <c r="P10" s="324">
        <v>1.0000000000000001E-5</v>
      </c>
      <c r="Q10" s="211">
        <f>+P10/P11</f>
        <v>0.5</v>
      </c>
    </row>
    <row r="11" spans="1:17">
      <c r="E11" s="336"/>
      <c r="F11" s="261"/>
      <c r="H11" s="25">
        <f>SUM(H9:H10)</f>
        <v>288350</v>
      </c>
      <c r="I11" s="25">
        <f>SUM(I9:I10)</f>
        <v>414275</v>
      </c>
      <c r="J11" s="25">
        <f>SUM(J9:J10)</f>
        <v>476416.25</v>
      </c>
      <c r="K11" s="25">
        <f>SUM(K9:K10)</f>
        <v>571699.5</v>
      </c>
      <c r="L11" s="25">
        <f>SUM(L9:L10)</f>
        <v>686039.39999999991</v>
      </c>
      <c r="P11" s="25">
        <f>SUM(P9:P10)</f>
        <v>2.0000000000000002E-5</v>
      </c>
      <c r="Q11" s="504">
        <f>SUM(Q9:Q10)</f>
        <v>1</v>
      </c>
    </row>
    <row r="12" spans="1:17">
      <c r="F12" s="261"/>
      <c r="H12" s="16"/>
      <c r="I12" s="14"/>
      <c r="J12" s="14"/>
      <c r="K12" s="14"/>
      <c r="L12" s="14"/>
      <c r="P12" s="14"/>
      <c r="Q12" s="211"/>
    </row>
    <row r="13" spans="1:17">
      <c r="A13" t="s">
        <v>334</v>
      </c>
      <c r="H13" s="14"/>
      <c r="I13" s="14"/>
      <c r="J13" s="14"/>
      <c r="K13" s="14"/>
      <c r="L13" s="14"/>
      <c r="P13" s="14"/>
      <c r="Q13" s="211"/>
    </row>
    <row r="14" spans="1:17">
      <c r="B14" t="s">
        <v>244</v>
      </c>
      <c r="H14" s="319">
        <f>+'CF SUM'!D17</f>
        <v>91779.756944444438</v>
      </c>
      <c r="I14" s="319">
        <f>+'CF SUM'!E17</f>
        <v>133867.55208333334</v>
      </c>
      <c r="J14" s="319">
        <f>+'CF SUM'!F17</f>
        <v>153947.68489583334</v>
      </c>
      <c r="K14" s="319">
        <f>+'CF SUM'!G17</f>
        <v>184737.22187500002</v>
      </c>
      <c r="L14" s="319">
        <f>+'CF SUM'!H17</f>
        <v>221684.66625000001</v>
      </c>
      <c r="P14" s="324">
        <f>+'CF SUM'!L17</f>
        <v>0</v>
      </c>
      <c r="Q14" s="211">
        <f>+P14/$P$11</f>
        <v>0</v>
      </c>
    </row>
    <row r="15" spans="1:17">
      <c r="B15" t="s">
        <v>335</v>
      </c>
      <c r="G15" s="14"/>
      <c r="H15" s="319">
        <f>+'CF SUM'!D72</f>
        <v>0</v>
      </c>
      <c r="I15" s="319">
        <f>+'CF SUM'!E72</f>
        <v>0</v>
      </c>
      <c r="J15" s="319">
        <f>+'CF SUM'!F72</f>
        <v>0</v>
      </c>
      <c r="K15" s="319">
        <f>+'CF SUM'!G72</f>
        <v>0</v>
      </c>
      <c r="L15" s="319">
        <f>+'CF SUM'!H72</f>
        <v>0</v>
      </c>
      <c r="P15" s="324">
        <f>+'CF SUM'!L72</f>
        <v>0</v>
      </c>
      <c r="Q15" s="211">
        <f>+P15/$P$11</f>
        <v>0</v>
      </c>
    </row>
    <row r="16" spans="1:17">
      <c r="G16" s="14"/>
      <c r="H16" s="25">
        <f>SUM(H14:H15)</f>
        <v>91779.756944444438</v>
      </c>
      <c r="I16" s="25">
        <f>SUM(I14:I15)</f>
        <v>133867.55208333334</v>
      </c>
      <c r="J16" s="25">
        <f>SUM(J14:J15)</f>
        <v>153947.68489583334</v>
      </c>
      <c r="K16" s="25">
        <f>SUM(K14:K15)</f>
        <v>184737.22187500002</v>
      </c>
      <c r="L16" s="25">
        <f>SUM(L14:L15)</f>
        <v>221684.66625000001</v>
      </c>
      <c r="P16" s="25">
        <f>SUM(P14:P15)</f>
        <v>0</v>
      </c>
      <c r="Q16" s="504">
        <f>SUM(Q14:Q15)</f>
        <v>0</v>
      </c>
    </row>
    <row r="17" spans="1:17">
      <c r="G17" s="14"/>
      <c r="H17" s="14"/>
      <c r="Q17" s="211"/>
    </row>
    <row r="18" spans="1:17">
      <c r="A18" t="s">
        <v>258</v>
      </c>
      <c r="G18" s="14"/>
      <c r="H18" s="26">
        <f>+H11-H16</f>
        <v>196570.24305555556</v>
      </c>
      <c r="I18" s="26">
        <f>+I11-I16</f>
        <v>280407.44791666663</v>
      </c>
      <c r="J18" s="26">
        <f>+J11-J16</f>
        <v>322468.56510416663</v>
      </c>
      <c r="K18" s="26">
        <f>+K11-K16</f>
        <v>386962.27812499995</v>
      </c>
      <c r="L18" s="26">
        <f>+L11-L16</f>
        <v>464354.7337499999</v>
      </c>
      <c r="P18" s="26">
        <f>+P11-P16</f>
        <v>2.0000000000000002E-5</v>
      </c>
      <c r="Q18" s="505">
        <f>+Q11-Q16</f>
        <v>1</v>
      </c>
    </row>
    <row r="19" spans="1:17">
      <c r="G19" s="17" t="s">
        <v>337</v>
      </c>
      <c r="H19" s="279">
        <f>+H18/H11</f>
        <v>0.68170710267229262</v>
      </c>
      <c r="I19" s="279">
        <f>+I18/I11</f>
        <v>0.67686306901615267</v>
      </c>
      <c r="J19" s="279">
        <f>+J18/J11</f>
        <v>0.67686306901615267</v>
      </c>
      <c r="K19" s="279">
        <f>+K18/K11</f>
        <v>0.67686306901615267</v>
      </c>
      <c r="L19" s="279">
        <f>+L18/L11</f>
        <v>0.67686306901615267</v>
      </c>
      <c r="N19" s="451">
        <f>+Industry!L28</f>
        <v>0.40200000000000002</v>
      </c>
      <c r="P19" s="279">
        <f>+P18/P11</f>
        <v>1</v>
      </c>
      <c r="Q19" s="211"/>
    </row>
    <row r="20" spans="1:17">
      <c r="G20" s="434" t="s">
        <v>338</v>
      </c>
      <c r="H20" s="435"/>
      <c r="I20" s="436">
        <f>+(I18-H18)/H18</f>
        <v>0.42649998065788941</v>
      </c>
      <c r="J20" s="436">
        <f>+(J18-I18)/I18</f>
        <v>0.15000000000000002</v>
      </c>
      <c r="K20" s="436">
        <f>+(K18-J18)/J18</f>
        <v>0.2</v>
      </c>
      <c r="L20" s="436">
        <f>+(L18-K18)/K18</f>
        <v>0.19999999999999987</v>
      </c>
      <c r="P20" s="436" t="e">
        <f>+(P18-O18)/O18</f>
        <v>#DIV/0!</v>
      </c>
      <c r="Q20" s="211"/>
    </row>
    <row r="21" spans="1:17">
      <c r="A21" t="s">
        <v>339</v>
      </c>
      <c r="G21" s="14"/>
      <c r="H21" s="14"/>
      <c r="Q21" s="211"/>
    </row>
    <row r="22" spans="1:17">
      <c r="B22" t="s">
        <v>340</v>
      </c>
      <c r="F22" s="16"/>
      <c r="G22" s="318"/>
      <c r="H22" s="319">
        <f>+'CF SUM'!D75</f>
        <v>48000</v>
      </c>
      <c r="I22" s="319">
        <f>+'CF SUM'!E75</f>
        <v>48000</v>
      </c>
      <c r="J22" s="319">
        <f>+'CF SUM'!F75</f>
        <v>55199.999999999993</v>
      </c>
      <c r="K22" s="319">
        <f>+'CF SUM'!G75</f>
        <v>66239.999999999985</v>
      </c>
      <c r="L22" s="319">
        <f>+'CF SUM'!H75</f>
        <v>79487.999999999985</v>
      </c>
      <c r="P22" s="324">
        <f>+'CF SUM'!L75</f>
        <v>0</v>
      </c>
      <c r="Q22" s="211">
        <f>+P22/$P$11</f>
        <v>0</v>
      </c>
    </row>
    <row r="23" spans="1:17">
      <c r="B23" t="s">
        <v>257</v>
      </c>
      <c r="F23" s="16"/>
      <c r="G23" s="318"/>
      <c r="H23" s="319">
        <f>+'CF SUM'!D76</f>
        <v>192214.90057275002</v>
      </c>
      <c r="I23" s="319">
        <f>+'CF SUM'!E76</f>
        <v>192214.90687299997</v>
      </c>
      <c r="J23" s="319">
        <f>+'CF SUM'!F76</f>
        <v>221047.14290394995</v>
      </c>
      <c r="K23" s="319">
        <f>+'CF SUM'!G76</f>
        <v>265256.57148473995</v>
      </c>
      <c r="L23" s="319">
        <f>+'CF SUM'!H76</f>
        <v>318307.88578168792</v>
      </c>
      <c r="P23" s="324">
        <f>+'CF SUM'!L76</f>
        <v>0</v>
      </c>
      <c r="Q23" s="211">
        <f>+P23/$P$11</f>
        <v>0</v>
      </c>
    </row>
    <row r="24" spans="1:17">
      <c r="B24" t="s">
        <v>336</v>
      </c>
      <c r="F24" s="16"/>
      <c r="G24" s="318"/>
      <c r="H24" s="319">
        <f>+'CF SUM'!D77</f>
        <v>0</v>
      </c>
      <c r="I24" s="319">
        <f>+'CF SUM'!E77</f>
        <v>0</v>
      </c>
      <c r="J24" s="319">
        <f>+'CF SUM'!F77</f>
        <v>0</v>
      </c>
      <c r="K24" s="319">
        <f>+'CF SUM'!G77</f>
        <v>0</v>
      </c>
      <c r="L24" s="319">
        <f>+'CF SUM'!H77</f>
        <v>0</v>
      </c>
      <c r="P24" s="324">
        <f>+'CF SUM'!L77</f>
        <v>0</v>
      </c>
      <c r="Q24" s="211">
        <f>+P24/$P$11</f>
        <v>0</v>
      </c>
    </row>
    <row r="25" spans="1:17">
      <c r="B25" t="s">
        <v>341</v>
      </c>
      <c r="F25" s="16"/>
      <c r="G25" s="318"/>
      <c r="H25" s="319">
        <f>+'CF SUM'!D78</f>
        <v>12000</v>
      </c>
      <c r="I25" s="319">
        <f>+'CF SUM'!E78</f>
        <v>12000</v>
      </c>
      <c r="J25" s="319">
        <f>+'CF SUM'!F78</f>
        <v>13799.999999999998</v>
      </c>
      <c r="K25" s="319">
        <f>+'CF SUM'!G78</f>
        <v>16559.999999999996</v>
      </c>
      <c r="L25" s="319">
        <f>+'CF SUM'!H78</f>
        <v>19871.999999999996</v>
      </c>
      <c r="P25" s="324">
        <f>+'CF SUM'!L78</f>
        <v>0</v>
      </c>
      <c r="Q25" s="211">
        <f>+P25/$P$11</f>
        <v>0</v>
      </c>
    </row>
    <row r="26" spans="1:17">
      <c r="B26" t="s">
        <v>342</v>
      </c>
      <c r="G26" s="14"/>
      <c r="H26" s="319">
        <f>+'CF SUM'!D79</f>
        <v>8500</v>
      </c>
      <c r="I26" s="319">
        <f>+'CF SUM'!E79</f>
        <v>8500</v>
      </c>
      <c r="J26" s="319">
        <f>+'CF SUM'!F79</f>
        <v>9774.9999999999927</v>
      </c>
      <c r="K26" s="319">
        <f>+'CF SUM'!G79</f>
        <v>11729.999999999985</v>
      </c>
      <c r="L26" s="319">
        <f>+'CF SUM'!H79</f>
        <v>14075.999999999985</v>
      </c>
      <c r="P26" s="324">
        <f>+'CF SUM'!L79</f>
        <v>0</v>
      </c>
      <c r="Q26" s="211">
        <f>+P26/$P$11</f>
        <v>0</v>
      </c>
    </row>
    <row r="27" spans="1:17">
      <c r="H27" s="18">
        <f>SUM(H22:H26)</f>
        <v>260714.90057275002</v>
      </c>
      <c r="I27" s="18">
        <f>SUM(I22:I26)</f>
        <v>260714.90687299997</v>
      </c>
      <c r="J27" s="18">
        <f>SUM(J22:J26)</f>
        <v>299822.14290394995</v>
      </c>
      <c r="K27" s="18">
        <f>SUM(K22:K26)</f>
        <v>359786.57148473995</v>
      </c>
      <c r="L27" s="18">
        <f>SUM(L22:L26)</f>
        <v>431743.88578168792</v>
      </c>
      <c r="P27" s="18">
        <f>SUM(P22:P26)</f>
        <v>0</v>
      </c>
      <c r="Q27" s="504">
        <f>SUM(Q22:Q26)</f>
        <v>0</v>
      </c>
    </row>
    <row r="28" spans="1:17">
      <c r="H28" s="19"/>
      <c r="I28" s="19"/>
      <c r="J28" s="19"/>
      <c r="K28" s="19"/>
      <c r="L28" s="19"/>
      <c r="P28" s="19"/>
      <c r="Q28" s="211"/>
    </row>
    <row r="29" spans="1:17">
      <c r="A29" s="282" t="s">
        <v>525</v>
      </c>
      <c r="G29" s="282" t="s">
        <v>343</v>
      </c>
      <c r="H29" s="437">
        <f>+H18-H27</f>
        <v>-64144.657517194457</v>
      </c>
      <c r="I29" s="437">
        <f>+I18-I27</f>
        <v>19692.541043666657</v>
      </c>
      <c r="J29" s="437">
        <f>+J18-J27</f>
        <v>22646.422200216679</v>
      </c>
      <c r="K29" s="437">
        <f>+K18-K27</f>
        <v>27175.706640260003</v>
      </c>
      <c r="L29" s="437">
        <f>+L18-L27</f>
        <v>32610.84796831198</v>
      </c>
      <c r="P29" s="437">
        <f>+P18-P27</f>
        <v>2.0000000000000002E-5</v>
      </c>
      <c r="Q29" s="505">
        <f>+Q18-Q27</f>
        <v>1</v>
      </c>
    </row>
    <row r="30" spans="1:17">
      <c r="A30" s="282"/>
      <c r="G30" s="17" t="s">
        <v>337</v>
      </c>
      <c r="H30" s="438">
        <f>+H29/H11</f>
        <v>-0.22245416166878604</v>
      </c>
      <c r="I30" s="438">
        <f>+I29/I11</f>
        <v>4.7534949112706913E-2</v>
      </c>
      <c r="J30" s="438">
        <f>+J29/J11</f>
        <v>4.7534949112706962E-2</v>
      </c>
      <c r="K30" s="438">
        <f>+K29/K11</f>
        <v>4.7534949112706941E-2</v>
      </c>
      <c r="L30" s="438">
        <f>+L29/L11</f>
        <v>4.7534949112706913E-2</v>
      </c>
      <c r="N30" s="451">
        <f>+Industry!L29</f>
        <v>0.123</v>
      </c>
      <c r="P30" s="438">
        <f>+P29/P11</f>
        <v>1</v>
      </c>
      <c r="Q30" s="211"/>
    </row>
    <row r="31" spans="1:17">
      <c r="G31" s="434" t="s">
        <v>338</v>
      </c>
      <c r="H31" s="14"/>
      <c r="I31" s="436">
        <f>+(I29-H29)/1</f>
        <v>83837.198560861114</v>
      </c>
      <c r="J31" s="436">
        <f>-J29/I29-1</f>
        <v>-2.1500000000000012</v>
      </c>
      <c r="K31" s="436">
        <f t="shared" ref="K31:L31" si="0">+K29/J29-1</f>
        <v>0.19999999999999951</v>
      </c>
      <c r="L31" s="436">
        <f t="shared" si="0"/>
        <v>0.19999999999999907</v>
      </c>
      <c r="P31" s="436" t="e">
        <f t="shared" ref="P31" si="1">+P29/O29-1</f>
        <v>#DIV/0!</v>
      </c>
      <c r="Q31" s="211"/>
    </row>
    <row r="32" spans="1:17">
      <c r="G32" s="17"/>
      <c r="H32" s="14"/>
      <c r="I32" s="435"/>
      <c r="J32" s="435"/>
      <c r="K32" s="435"/>
      <c r="L32" s="435"/>
      <c r="P32" s="435"/>
      <c r="Q32" s="211"/>
    </row>
    <row r="33" spans="1:17">
      <c r="B33" t="s">
        <v>212</v>
      </c>
      <c r="E33" s="17"/>
      <c r="F33" s="321"/>
      <c r="H33" s="340">
        <f>+'CF SUM'!D82</f>
        <v>9986.8949771689458</v>
      </c>
      <c r="I33" s="340">
        <f>+'CF SUM'!E82</f>
        <v>7786.8949771689422</v>
      </c>
      <c r="J33" s="340">
        <f>+'CF SUM'!F82</f>
        <v>8954.9292237442824</v>
      </c>
      <c r="K33" s="340">
        <f>+'CF SUM'!G82</f>
        <v>10745.915068493139</v>
      </c>
      <c r="L33" s="340">
        <f>+'CF SUM'!H82</f>
        <v>12895.098082191767</v>
      </c>
      <c r="P33" s="503">
        <f>+'CF SUM'!L82</f>
        <v>0</v>
      </c>
      <c r="Q33" s="506">
        <f>+P33/$P$11</f>
        <v>0</v>
      </c>
    </row>
    <row r="34" spans="1:17">
      <c r="H34" s="14"/>
      <c r="I34" s="14"/>
      <c r="J34" s="14"/>
      <c r="K34" s="14"/>
      <c r="L34" s="14"/>
      <c r="P34" s="14"/>
      <c r="Q34" s="211"/>
    </row>
    <row r="35" spans="1:17">
      <c r="A35" s="282" t="s">
        <v>557</v>
      </c>
      <c r="H35" s="437">
        <f>+H29-H33</f>
        <v>-74131.552494363408</v>
      </c>
      <c r="I35" s="437">
        <f>+I29-I33</f>
        <v>11905.646066497715</v>
      </c>
      <c r="J35" s="437">
        <f>+J29-J33</f>
        <v>13691.492976472397</v>
      </c>
      <c r="K35" s="437">
        <f>+K29-K33</f>
        <v>16429.791571766866</v>
      </c>
      <c r="L35" s="437">
        <f>+L29-L33</f>
        <v>19715.749886120211</v>
      </c>
      <c r="P35" s="437">
        <f>+P29-P33</f>
        <v>2.0000000000000002E-5</v>
      </c>
      <c r="Q35" s="505">
        <f>+Q29-Q33</f>
        <v>1</v>
      </c>
    </row>
    <row r="36" spans="1:17">
      <c r="D36" s="344"/>
      <c r="G36" s="434" t="s">
        <v>338</v>
      </c>
      <c r="H36" s="15"/>
      <c r="I36" s="436">
        <f>-(I35-H35)/H35</f>
        <v>1.1606016016918432</v>
      </c>
      <c r="J36" s="436">
        <f>-(J35-I35)/I35</f>
        <v>-0.15000000000000205</v>
      </c>
      <c r="K36" s="436">
        <f>-(K35-J35)/J35</f>
        <v>-0.19999999999999926</v>
      </c>
      <c r="L36" s="436">
        <f>+(L35-K35)/K35</f>
        <v>0.19999999999999832</v>
      </c>
      <c r="P36" s="436" t="e">
        <f>+(P35-O35)/O35</f>
        <v>#DIV/0!</v>
      </c>
      <c r="Q36" s="211"/>
    </row>
    <row r="37" spans="1:17">
      <c r="D37" s="344"/>
      <c r="H37" s="14"/>
      <c r="I37" s="24"/>
      <c r="J37" s="24"/>
      <c r="K37" s="24"/>
      <c r="L37" s="24"/>
      <c r="P37" s="24"/>
      <c r="Q37" s="211"/>
    </row>
    <row r="38" spans="1:17">
      <c r="B38" t="s">
        <v>344</v>
      </c>
      <c r="D38" s="344"/>
      <c r="H38" s="319">
        <f>+'CF SUM'!D101</f>
        <v>20000</v>
      </c>
      <c r="I38" s="319">
        <f>+'CF SUM'!E101</f>
        <v>20000</v>
      </c>
      <c r="J38" s="319">
        <f>+'CF SUM'!F101</f>
        <v>20000</v>
      </c>
      <c r="K38" s="319">
        <f>+'CF SUM'!G101</f>
        <v>40000</v>
      </c>
      <c r="L38" s="319">
        <f>+'CF SUM'!H101</f>
        <v>40000</v>
      </c>
      <c r="P38" s="324">
        <f>+'CF SUM'!L101</f>
        <v>0</v>
      </c>
      <c r="Q38" s="211">
        <f>+P38/$P$11</f>
        <v>0</v>
      </c>
    </row>
    <row r="39" spans="1:17">
      <c r="B39" t="s">
        <v>345</v>
      </c>
      <c r="D39" s="344"/>
      <c r="H39" s="319">
        <f>-'CF SUM'!D106</f>
        <v>31.645251929627069</v>
      </c>
      <c r="I39" s="319">
        <f>-'CF SUM'!E106</f>
        <v>35.225839698541535</v>
      </c>
      <c r="J39" s="319">
        <f>-'CF SUM'!F106</f>
        <v>2.0000000000000001E-4</v>
      </c>
      <c r="K39" s="319">
        <f>-'CF SUM'!G106</f>
        <v>2.0000000000000001E-4</v>
      </c>
      <c r="L39" s="319">
        <f>-'CF SUM'!H106</f>
        <v>2.0000000000000001E-4</v>
      </c>
      <c r="P39" s="324">
        <v>1.0000000000000001E-5</v>
      </c>
      <c r="Q39" s="211">
        <f>+P39/$P$11</f>
        <v>0.5</v>
      </c>
    </row>
    <row r="40" spans="1:17">
      <c r="D40" s="344"/>
      <c r="H40" s="14"/>
      <c r="I40" s="14"/>
      <c r="J40" s="14"/>
      <c r="K40" s="14"/>
      <c r="L40" s="14"/>
      <c r="P40" s="14"/>
      <c r="Q40" s="211"/>
    </row>
    <row r="41" spans="1:17" ht="15.75" thickBot="1">
      <c r="A41" s="282" t="s">
        <v>558</v>
      </c>
      <c r="D41" s="344"/>
      <c r="H41" s="439">
        <f>+H35-H38-H39</f>
        <v>-94163.197746293037</v>
      </c>
      <c r="I41" s="439">
        <f>+I35-I38-I39</f>
        <v>-8129.5797732008268</v>
      </c>
      <c r="J41" s="439">
        <f>+J35-J38-J39</f>
        <v>-6308.5072235276039</v>
      </c>
      <c r="K41" s="439">
        <f>+K35-K38-K39</f>
        <v>-23570.208628233133</v>
      </c>
      <c r="L41" s="439">
        <f>+L35-L38-L39</f>
        <v>-20284.250313879787</v>
      </c>
      <c r="P41" s="439">
        <f>+P35-P38-P39</f>
        <v>1.0000000000000001E-5</v>
      </c>
      <c r="Q41" s="507">
        <f>+Q35-Q38-Q39</f>
        <v>0.5</v>
      </c>
    </row>
    <row r="42" spans="1:17" ht="15.75" thickTop="1">
      <c r="A42" s="282"/>
      <c r="D42" s="344"/>
      <c r="G42" s="434" t="s">
        <v>338</v>
      </c>
      <c r="H42" s="436"/>
      <c r="I42" s="436">
        <f>-(I41-H41)/H41</f>
        <v>0.913664998982887</v>
      </c>
      <c r="J42" s="436">
        <f>-(J41-I41)/I41</f>
        <v>0.22400574205279239</v>
      </c>
      <c r="K42" s="436">
        <f>-(K41-J41)/J41</f>
        <v>-2.7362576903023808</v>
      </c>
      <c r="L42" s="436">
        <f>-(L41-K41)/K41</f>
        <v>0.13941150738977007</v>
      </c>
      <c r="N42" s="451"/>
      <c r="P42" s="436" t="e">
        <f>-(P41-O41)/O41</f>
        <v>#DIV/0!</v>
      </c>
      <c r="Q42" s="211"/>
    </row>
    <row r="43" spans="1:17">
      <c r="A43" s="282"/>
      <c r="D43" s="344"/>
      <c r="H43" s="15"/>
      <c r="I43" s="15"/>
      <c r="J43" s="15"/>
      <c r="K43" s="15"/>
      <c r="L43" s="15"/>
      <c r="P43" s="15"/>
    </row>
    <row r="44" spans="1:17">
      <c r="G44" s="17" t="s">
        <v>34</v>
      </c>
      <c r="H44" s="440">
        <f>+'CF SUM'!D41</f>
        <v>-74131.552494363394</v>
      </c>
      <c r="I44" s="440">
        <f>+'CF SUM'!E41</f>
        <v>11905.646066497779</v>
      </c>
      <c r="J44" s="440">
        <f>+'CF SUM'!F41</f>
        <v>13691.492976472422</v>
      </c>
      <c r="K44" s="440">
        <f>+'CF SUM'!G41</f>
        <v>16429.791571766837</v>
      </c>
      <c r="L44" s="440">
        <f>+'CF SUM'!H41</f>
        <v>19715.749886120204</v>
      </c>
      <c r="P44" s="440">
        <f>+'CF SUM'!L41</f>
        <v>0</v>
      </c>
    </row>
    <row r="45" spans="1:17">
      <c r="G45" s="17" t="s">
        <v>35</v>
      </c>
      <c r="H45" s="21">
        <f>+H35-H44</f>
        <v>0</v>
      </c>
      <c r="I45" s="21">
        <f>+I35-I44</f>
        <v>-6.3664629124104977E-11</v>
      </c>
      <c r="J45" s="21">
        <f>+J35-J44</f>
        <v>-2.5465851649641991E-11</v>
      </c>
      <c r="K45" s="21">
        <f>+K35-K44</f>
        <v>2.9103830456733704E-11</v>
      </c>
      <c r="L45" s="21">
        <f>+L35-L44</f>
        <v>0</v>
      </c>
      <c r="P45" s="21">
        <f>+P35-P44</f>
        <v>2.0000000000000002E-5</v>
      </c>
    </row>
  </sheetData>
  <mergeCells count="5">
    <mergeCell ref="A1:L1"/>
    <mergeCell ref="C3:F3"/>
    <mergeCell ref="C4:F4"/>
    <mergeCell ref="P6:Q6"/>
    <mergeCell ref="P4:Q4"/>
  </mergeCells>
  <pageMargins left="0.2" right="0.2" top="0.75" bottom="0.75" header="0.3" footer="0.3"/>
  <pageSetup scale="73" orientation="landscape" horizontalDpi="1200" verticalDpi="1200" r:id="rId1"/>
  <headerFooter>
    <oddFooter>&amp;L&amp;D&amp;C&amp;F&amp;R&amp;A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31186-D960-430E-818A-238AAEEF05FF}">
  <sheetPr>
    <tabColor rgb="FF00B050"/>
  </sheetPr>
  <dimension ref="A1:J107"/>
  <sheetViews>
    <sheetView zoomScaleNormal="100" workbookViewId="0">
      <pane xSplit="8" ySplit="2" topLeftCell="I3" activePane="bottomRight" state="frozen"/>
      <selection activeCell="L40" sqref="L40"/>
      <selection pane="topRight" activeCell="L40" sqref="L40"/>
      <selection pane="bottomLeft" activeCell="L40" sqref="L40"/>
      <selection pane="bottomRight" activeCell="O87" sqref="O87"/>
    </sheetView>
  </sheetViews>
  <sheetFormatPr defaultRowHeight="15"/>
  <cols>
    <col min="1" max="1" width="3.42578125" customWidth="1"/>
    <col min="2" max="2" width="6.140625" customWidth="1"/>
    <col min="3" max="3" width="29.42578125" customWidth="1"/>
    <col min="4" max="4" width="14.85546875" bestFit="1" customWidth="1"/>
    <col min="5" max="5" width="14.42578125" bestFit="1" customWidth="1"/>
    <col min="6" max="8" width="14.85546875" bestFit="1" customWidth="1"/>
    <col min="10" max="10" width="4.28515625" bestFit="1" customWidth="1"/>
  </cols>
  <sheetData>
    <row r="1" spans="1:8" ht="18.75">
      <c r="A1" s="591" t="str">
        <f>+Plan!A1</f>
        <v>Jake's Family Sports Bar &amp; Grill</v>
      </c>
      <c r="B1" s="591"/>
      <c r="C1" s="591"/>
      <c r="D1" s="591"/>
      <c r="E1" s="591"/>
      <c r="F1" s="591"/>
      <c r="G1" s="591"/>
      <c r="H1" s="591"/>
    </row>
    <row r="2" spans="1:8" ht="15.75">
      <c r="A2" s="27"/>
      <c r="B2" s="90" t="s">
        <v>136</v>
      </c>
      <c r="C2" s="27"/>
      <c r="D2" s="221" t="s">
        <v>139</v>
      </c>
    </row>
    <row r="3" spans="1:8">
      <c r="A3" s="27"/>
      <c r="B3" s="27"/>
      <c r="C3" s="27"/>
    </row>
    <row r="4" spans="1:8" ht="16.5" thickBot="1">
      <c r="A4" s="27"/>
      <c r="B4" s="27"/>
      <c r="C4" s="27"/>
      <c r="D4" s="128" t="s">
        <v>84</v>
      </c>
      <c r="E4" s="195" t="s">
        <v>76</v>
      </c>
      <c r="F4" s="195" t="s">
        <v>71</v>
      </c>
      <c r="G4" s="195" t="s">
        <v>81</v>
      </c>
      <c r="H4" s="195" t="s">
        <v>83</v>
      </c>
    </row>
    <row r="5" spans="1:8" ht="16.5" thickTop="1" thickBot="1">
      <c r="A5" s="27"/>
      <c r="B5" s="27"/>
      <c r="C5" s="30" t="s">
        <v>3</v>
      </c>
      <c r="D5" s="194">
        <f>'CF Y1-Monthly'!S5</f>
        <v>350000</v>
      </c>
      <c r="E5" s="194">
        <f>'CF Y2-Monthly'!S5</f>
        <v>-76320.151598988436</v>
      </c>
      <c r="F5" s="194">
        <f>'CF Y3-Year'!B5</f>
        <v>-74511.728810657689</v>
      </c>
      <c r="G5" s="194">
        <f>'CF Y4-Year'!B5</f>
        <v>-70820.23703418528</v>
      </c>
      <c r="H5" s="194">
        <f>'CF Y5-Year'!B5</f>
        <v>-64390.446662418457</v>
      </c>
    </row>
    <row r="6" spans="1:8" ht="15.75" thickTop="1">
      <c r="A6" s="27"/>
      <c r="B6" s="27"/>
      <c r="C6" s="227" t="str">
        <f>+'CF Y1-Monthly'!C6</f>
        <v>Meals</v>
      </c>
      <c r="D6" s="147">
        <f>'CF Y1-Monthly'!S6</f>
        <v>87600</v>
      </c>
      <c r="E6" s="147">
        <f>'CF Y2-Monthly'!S6</f>
        <v>131400</v>
      </c>
      <c r="F6" s="147">
        <f>'CF Y3-Year'!B6</f>
        <v>151110</v>
      </c>
      <c r="G6" s="147">
        <f>'CF Y4-Year'!B6</f>
        <v>181332</v>
      </c>
      <c r="H6" s="197">
        <f>'CF Y5-Year'!B6</f>
        <v>217598.4</v>
      </c>
    </row>
    <row r="7" spans="1:8">
      <c r="A7" s="27"/>
      <c r="B7" s="27"/>
      <c r="C7" s="148" t="str">
        <f>+'CF Y1-Monthly'!C7</f>
        <v>Appetizers</v>
      </c>
      <c r="D7" s="148">
        <f>'CF Y1-Monthly'!S7</f>
        <v>73000</v>
      </c>
      <c r="E7" s="148">
        <f>'CF Y2-Monthly'!S7</f>
        <v>109500</v>
      </c>
      <c r="F7" s="148">
        <f>'CF Y3-Year'!B7</f>
        <v>125924.99999999999</v>
      </c>
      <c r="G7" s="148">
        <f>'CF Y4-Year'!B7</f>
        <v>151109.99999999997</v>
      </c>
      <c r="H7" s="198">
        <f>'CF Y5-Year'!B7</f>
        <v>181331.99999999997</v>
      </c>
    </row>
    <row r="8" spans="1:8">
      <c r="A8" s="27"/>
      <c r="B8" s="27"/>
      <c r="C8" s="147" t="str">
        <f>+'CF Y1-Monthly'!C8</f>
        <v>Beverages</v>
      </c>
      <c r="D8" s="147">
        <f>'CF Y1-Monthly'!S8</f>
        <v>18250</v>
      </c>
      <c r="E8" s="147">
        <f>'CF Y2-Monthly'!S8</f>
        <v>27375</v>
      </c>
      <c r="F8" s="147">
        <f>'CF Y3-Year'!B8</f>
        <v>31481.249999999996</v>
      </c>
      <c r="G8" s="147">
        <f>'CF Y4-Year'!B8</f>
        <v>37777.499999999993</v>
      </c>
      <c r="H8" s="199">
        <f>'CF Y5-Year'!B8</f>
        <v>45332.999999999993</v>
      </c>
    </row>
    <row r="9" spans="1:8">
      <c r="A9" s="27"/>
      <c r="B9" s="27"/>
      <c r="C9" s="148" t="str">
        <f>+'CF Y1-Monthly'!C9</f>
        <v>Alchohol</v>
      </c>
      <c r="D9" s="148">
        <f>'CF Y1-Monthly'!S9</f>
        <v>109500</v>
      </c>
      <c r="E9" s="148">
        <f>'CF Y2-Monthly'!S9</f>
        <v>146000</v>
      </c>
      <c r="F9" s="148">
        <f>'CF Y3-Year'!B9</f>
        <v>167900</v>
      </c>
      <c r="G9" s="148">
        <f>'CF Y4-Year'!B9</f>
        <v>201480</v>
      </c>
      <c r="H9" s="198">
        <f>'CF Y5-Year'!B9</f>
        <v>241776</v>
      </c>
    </row>
    <row r="10" spans="1:8" ht="15.75" thickBot="1">
      <c r="A10" s="27"/>
      <c r="B10" s="27"/>
      <c r="C10" s="160" t="str">
        <f>+'CF Y1-Monthly'!C10</f>
        <v>Less: Commission</v>
      </c>
      <c r="D10" s="147">
        <f>'CF Y1-Monthly'!S10</f>
        <v>0</v>
      </c>
      <c r="E10" s="147">
        <f>'CF Y2-Monthly'!S10</f>
        <v>0</v>
      </c>
      <c r="F10" s="147">
        <f>'CF Y3-Year'!B10</f>
        <v>0</v>
      </c>
      <c r="G10" s="147">
        <f>'CF Y4-Year'!B10</f>
        <v>0</v>
      </c>
      <c r="H10" s="200">
        <f>'CF Y5-Year'!B10</f>
        <v>0</v>
      </c>
    </row>
    <row r="11" spans="1:8" ht="16.5" thickTop="1" thickBot="1">
      <c r="A11" s="27"/>
      <c r="B11" s="27"/>
      <c r="C11" s="161" t="s">
        <v>73</v>
      </c>
      <c r="D11" s="162">
        <f>'CF Y1-Monthly'!S11</f>
        <v>288350</v>
      </c>
      <c r="E11" s="162">
        <f>'CF Y2-Monthly'!S11</f>
        <v>414275</v>
      </c>
      <c r="F11" s="162">
        <f>'CF Y3-Year'!B11</f>
        <v>476416.25</v>
      </c>
      <c r="G11" s="162">
        <f>'CF Y4-Year'!B11</f>
        <v>571699.5</v>
      </c>
      <c r="H11" s="201">
        <f>'CF Y5-Year'!B11</f>
        <v>686039.39999999991</v>
      </c>
    </row>
    <row r="12" spans="1:8" ht="16.5" thickTop="1" thickBot="1">
      <c r="A12" s="27"/>
      <c r="B12" s="27"/>
      <c r="C12" s="27"/>
      <c r="D12" s="30"/>
      <c r="E12" s="30"/>
      <c r="F12" s="30"/>
      <c r="G12" s="30"/>
      <c r="H12" s="30"/>
    </row>
    <row r="13" spans="1:8" ht="15.75" thickTop="1">
      <c r="A13" s="27"/>
      <c r="B13" s="27"/>
      <c r="C13" s="136" t="str">
        <f>+'CF Y1-Monthly'!C13</f>
        <v>ADVERTISING AND PROMOTION</v>
      </c>
      <c r="D13" s="147">
        <f>'CF Y1-Monthly'!S13</f>
        <v>0</v>
      </c>
      <c r="E13" s="147">
        <f>'CF Y2-Monthly'!S13</f>
        <v>0</v>
      </c>
      <c r="F13" s="147">
        <f>'CF Y3-Year'!B13</f>
        <v>0</v>
      </c>
      <c r="G13" s="147">
        <f>'CF Y4-Year'!B13</f>
        <v>0</v>
      </c>
      <c r="H13" s="197">
        <f>'CF Y5-Year'!B13</f>
        <v>0</v>
      </c>
    </row>
    <row r="14" spans="1:8">
      <c r="A14" s="27"/>
      <c r="B14" s="27"/>
      <c r="C14" s="140" t="str">
        <f>+'CF Y1-Monthly'!C14</f>
        <v>AUTO EXPENSE</v>
      </c>
      <c r="D14" s="148">
        <f>'CF Y1-Monthly'!S14</f>
        <v>0</v>
      </c>
      <c r="E14" s="148">
        <f>'CF Y2-Monthly'!S14</f>
        <v>0</v>
      </c>
      <c r="F14" s="148">
        <f>'CF Y3-Year'!B14</f>
        <v>0</v>
      </c>
      <c r="G14" s="148">
        <f>'CF Y4-Year'!B14</f>
        <v>0</v>
      </c>
      <c r="H14" s="198">
        <f>'CF Y5-Year'!B14</f>
        <v>0</v>
      </c>
    </row>
    <row r="15" spans="1:8">
      <c r="A15" s="27"/>
      <c r="B15" s="27"/>
      <c r="C15" s="144" t="str">
        <f>+'CF Y1-Monthly'!C15</f>
        <v>BANK SERVICE CHARGES</v>
      </c>
      <c r="D15" s="147">
        <f>'CF Y1-Monthly'!S15</f>
        <v>0</v>
      </c>
      <c r="E15" s="147">
        <f>'CF Y2-Monthly'!S15</f>
        <v>0</v>
      </c>
      <c r="F15" s="147">
        <f>'CF Y3-Year'!B15</f>
        <v>0</v>
      </c>
      <c r="G15" s="147">
        <f>'CF Y4-Year'!B15</f>
        <v>0</v>
      </c>
      <c r="H15" s="199">
        <f>'CF Y5-Year'!B15</f>
        <v>0</v>
      </c>
    </row>
    <row r="16" spans="1:8">
      <c r="A16" s="27"/>
      <c r="B16" s="27"/>
      <c r="C16" s="140" t="str">
        <f>+'CF Y1-Monthly'!C16</f>
        <v>CONTINUING EDUCATION</v>
      </c>
      <c r="D16" s="148">
        <f>'CF Y1-Monthly'!S16</f>
        <v>0</v>
      </c>
      <c r="E16" s="148">
        <f>'CF Y2-Monthly'!S16</f>
        <v>0</v>
      </c>
      <c r="F16" s="148">
        <f>'CF Y3-Year'!B16</f>
        <v>0</v>
      </c>
      <c r="G16" s="148">
        <f>'CF Y4-Year'!B16</f>
        <v>0</v>
      </c>
      <c r="H16" s="198">
        <f>'CF Y5-Year'!B16</f>
        <v>0</v>
      </c>
    </row>
    <row r="17" spans="1:8">
      <c r="A17" s="27"/>
      <c r="B17" s="27"/>
      <c r="C17" s="144" t="str">
        <f>+'CF Y1-Monthly'!C17</f>
        <v>COST OF GOODS</v>
      </c>
      <c r="D17" s="147">
        <f>'CF Y1-Monthly'!S17</f>
        <v>91779.756944444438</v>
      </c>
      <c r="E17" s="147">
        <f>'CF Y2-Monthly'!S17</f>
        <v>133867.55208333334</v>
      </c>
      <c r="F17" s="147">
        <f>'CF Y3-Year'!B17</f>
        <v>153947.68489583334</v>
      </c>
      <c r="G17" s="147">
        <f>'CF Y4-Year'!B17</f>
        <v>184737.22187500002</v>
      </c>
      <c r="H17" s="199">
        <f>'CF Y5-Year'!B17</f>
        <v>221684.66625000001</v>
      </c>
    </row>
    <row r="18" spans="1:8">
      <c r="A18" s="27"/>
      <c r="B18" s="27"/>
      <c r="C18" s="140" t="str">
        <f>+'CF Y1-Monthly'!C18</f>
        <v>CREDIT CARD FEES</v>
      </c>
      <c r="D18" s="148">
        <f>'CF Y1-Monthly'!S18</f>
        <v>0</v>
      </c>
      <c r="E18" s="148">
        <f>'CF Y2-Monthly'!S18</f>
        <v>0</v>
      </c>
      <c r="F18" s="148">
        <f>'CF Y3-Year'!B18</f>
        <v>0</v>
      </c>
      <c r="G18" s="148">
        <f>'CF Y4-Year'!B18</f>
        <v>0</v>
      </c>
      <c r="H18" s="198">
        <f>'CF Y5-Year'!B18</f>
        <v>0</v>
      </c>
    </row>
    <row r="19" spans="1:8">
      <c r="A19" s="27"/>
      <c r="B19" s="27"/>
      <c r="C19" s="144" t="str">
        <f>+'CF Y1-Monthly'!C19</f>
        <v>DUES AND SUBSCRIPTIONS</v>
      </c>
      <c r="D19" s="147">
        <f>'CF Y1-Monthly'!S19</f>
        <v>0</v>
      </c>
      <c r="E19" s="147">
        <f>'CF Y2-Monthly'!S19</f>
        <v>0</v>
      </c>
      <c r="F19" s="147">
        <f>'CF Y3-Year'!B19</f>
        <v>0</v>
      </c>
      <c r="G19" s="147">
        <f>'CF Y4-Year'!B19</f>
        <v>0</v>
      </c>
      <c r="H19" s="199">
        <f>'CF Y5-Year'!B19</f>
        <v>0</v>
      </c>
    </row>
    <row r="20" spans="1:8">
      <c r="A20" s="27"/>
      <c r="B20" s="27"/>
      <c r="C20" s="140" t="str">
        <f>+'CF Y1-Monthly'!C20</f>
        <v>FREIGHT CHARGES</v>
      </c>
      <c r="D20" s="148">
        <f>'CF Y1-Monthly'!S20</f>
        <v>0</v>
      </c>
      <c r="E20" s="148">
        <f>'CF Y2-Monthly'!S20</f>
        <v>0</v>
      </c>
      <c r="F20" s="148">
        <f>'CF Y3-Year'!B20</f>
        <v>0</v>
      </c>
      <c r="G20" s="148">
        <f>'CF Y4-Year'!B20</f>
        <v>0</v>
      </c>
      <c r="H20" s="198">
        <f>'CF Y5-Year'!B20</f>
        <v>0</v>
      </c>
    </row>
    <row r="21" spans="1:8">
      <c r="A21" s="27"/>
      <c r="B21" s="27"/>
      <c r="C21" s="144" t="str">
        <f>+'CF Y1-Monthly'!C21</f>
        <v>GIFTS</v>
      </c>
      <c r="D21" s="147">
        <f>'CF Y1-Monthly'!S21</f>
        <v>0</v>
      </c>
      <c r="E21" s="147">
        <f>'CF Y2-Monthly'!S21</f>
        <v>0</v>
      </c>
      <c r="F21" s="147">
        <f>'CF Y3-Year'!B21</f>
        <v>0</v>
      </c>
      <c r="G21" s="147">
        <f>'CF Y4-Year'!B21</f>
        <v>0</v>
      </c>
      <c r="H21" s="199">
        <f>'CF Y5-Year'!B21</f>
        <v>0</v>
      </c>
    </row>
    <row r="22" spans="1:8">
      <c r="A22" s="27"/>
      <c r="B22" s="27"/>
      <c r="C22" s="140" t="str">
        <f>+'CF Y1-Monthly'!C22</f>
        <v>INTEREST EXPENSE</v>
      </c>
      <c r="D22" s="148">
        <f>'CF Y1-Monthly'!S22</f>
        <v>9986.8949771689458</v>
      </c>
      <c r="E22" s="148">
        <f>'CF Y2-Monthly'!S22</f>
        <v>7786.8949771689422</v>
      </c>
      <c r="F22" s="148">
        <f>'CF Y3-Year'!B22</f>
        <v>8954.9292237442824</v>
      </c>
      <c r="G22" s="148">
        <f>'CF Y4-Year'!B22</f>
        <v>10745.915068493139</v>
      </c>
      <c r="H22" s="198">
        <f>'CF Y5-Year'!B22</f>
        <v>12895.098082191767</v>
      </c>
    </row>
    <row r="23" spans="1:8">
      <c r="A23" s="27"/>
      <c r="B23" s="27"/>
      <c r="C23" s="144" t="str">
        <f>+'CF Y1-Monthly'!C23</f>
        <v>INSURANCE</v>
      </c>
      <c r="D23" s="147">
        <f>'CF Y1-Monthly'!S23</f>
        <v>0</v>
      </c>
      <c r="E23" s="147">
        <f>'CF Y2-Monthly'!S23</f>
        <v>0</v>
      </c>
      <c r="F23" s="147">
        <f>'CF Y3-Year'!B23</f>
        <v>0</v>
      </c>
      <c r="G23" s="147">
        <f>'CF Y4-Year'!B23</f>
        <v>0</v>
      </c>
      <c r="H23" s="199">
        <f>'CF Y5-Year'!B23</f>
        <v>0</v>
      </c>
    </row>
    <row r="24" spans="1:8">
      <c r="A24" s="27"/>
      <c r="B24" s="27"/>
      <c r="C24" s="140" t="str">
        <f>+'CF Y1-Monthly'!C24</f>
        <v>INTERNET COMMUNICATIONS</v>
      </c>
      <c r="D24" s="148">
        <f>'CF Y1-Monthly'!S24</f>
        <v>6000</v>
      </c>
      <c r="E24" s="148">
        <f>'CF Y2-Monthly'!S24</f>
        <v>6000</v>
      </c>
      <c r="F24" s="148">
        <f>'CF Y3-Year'!B24</f>
        <v>6899.9999999999991</v>
      </c>
      <c r="G24" s="148">
        <f>'CF Y4-Year'!B24</f>
        <v>8279.9999999999982</v>
      </c>
      <c r="H24" s="198">
        <f>'CF Y5-Year'!B24</f>
        <v>9935.9999999999982</v>
      </c>
    </row>
    <row r="25" spans="1:8">
      <c r="A25" s="27"/>
      <c r="B25" s="27"/>
      <c r="C25" s="144" t="str">
        <f>+'CF Y1-Monthly'!C25</f>
        <v>LICENSE AND FEES</v>
      </c>
      <c r="D25" s="147">
        <f>'CF Y1-Monthly'!S25</f>
        <v>0</v>
      </c>
      <c r="E25" s="147">
        <f>'CF Y2-Monthly'!S25</f>
        <v>0</v>
      </c>
      <c r="F25" s="147">
        <f>'CF Y3-Year'!B25</f>
        <v>0</v>
      </c>
      <c r="G25" s="147">
        <f>'CF Y4-Year'!B25</f>
        <v>0</v>
      </c>
      <c r="H25" s="199">
        <f>'CF Y5-Year'!B25</f>
        <v>0</v>
      </c>
    </row>
    <row r="26" spans="1:8">
      <c r="A26" s="27"/>
      <c r="B26" s="27"/>
      <c r="C26" s="140" t="str">
        <f>+'CF Y1-Monthly'!C26</f>
        <v>MARKETING</v>
      </c>
      <c r="D26" s="148">
        <f>'CF Y1-Monthly'!S26</f>
        <v>12000</v>
      </c>
      <c r="E26" s="148">
        <f>'CF Y2-Monthly'!S26</f>
        <v>12000</v>
      </c>
      <c r="F26" s="148">
        <f>'CF Y3-Year'!B26</f>
        <v>13799.999999999998</v>
      </c>
      <c r="G26" s="148">
        <f>'CF Y4-Year'!B26</f>
        <v>16559.999999999996</v>
      </c>
      <c r="H26" s="198">
        <f>'CF Y5-Year'!B26</f>
        <v>19871.999999999996</v>
      </c>
    </row>
    <row r="27" spans="1:8">
      <c r="A27" s="27"/>
      <c r="B27" s="27"/>
      <c r="C27" s="144" t="str">
        <f>+'CF Y1-Monthly'!C27</f>
        <v>MEALS &amp; ENTERTAINMENT</v>
      </c>
      <c r="D27" s="147">
        <f>'CF Y1-Monthly'!S27</f>
        <v>0</v>
      </c>
      <c r="E27" s="147">
        <f>'CF Y2-Monthly'!S27</f>
        <v>0</v>
      </c>
      <c r="F27" s="147">
        <f>'CF Y3-Year'!B27</f>
        <v>0</v>
      </c>
      <c r="G27" s="147">
        <f>'CF Y4-Year'!B27</f>
        <v>0</v>
      </c>
      <c r="H27" s="199">
        <f>'CF Y5-Year'!B27</f>
        <v>0</v>
      </c>
    </row>
    <row r="28" spans="1:8">
      <c r="A28" s="27"/>
      <c r="B28" s="27"/>
      <c r="C28" s="140" t="str">
        <f>+'CF Y1-Monthly'!C28</f>
        <v>MISCELLANEOUS</v>
      </c>
      <c r="D28" s="148">
        <f>'CF Y1-Monthly'!S28</f>
        <v>0</v>
      </c>
      <c r="E28" s="148">
        <f>'CF Y2-Monthly'!S28</f>
        <v>0</v>
      </c>
      <c r="F28" s="148">
        <f>'CF Y3-Year'!B28</f>
        <v>0</v>
      </c>
      <c r="G28" s="148">
        <f>'CF Y4-Year'!B28</f>
        <v>0</v>
      </c>
      <c r="H28" s="198">
        <f>'CF Y5-Year'!B28</f>
        <v>0</v>
      </c>
    </row>
    <row r="29" spans="1:8">
      <c r="A29" s="27"/>
      <c r="B29" s="27"/>
      <c r="C29" s="144" t="str">
        <f>+'CF Y1-Monthly'!C29</f>
        <v>OFFICE SUPPLIES</v>
      </c>
      <c r="D29" s="147">
        <f>'CF Y1-Monthly'!S29</f>
        <v>0</v>
      </c>
      <c r="E29" s="147">
        <f>'CF Y2-Monthly'!S29</f>
        <v>0</v>
      </c>
      <c r="F29" s="147">
        <f>'CF Y3-Year'!B29</f>
        <v>0</v>
      </c>
      <c r="G29" s="147">
        <f>'CF Y4-Year'!B29</f>
        <v>0</v>
      </c>
      <c r="H29" s="199">
        <f>'CF Y5-Year'!B29</f>
        <v>0</v>
      </c>
    </row>
    <row r="30" spans="1:8">
      <c r="A30" s="27"/>
      <c r="B30" s="27"/>
      <c r="C30" s="140" t="str">
        <f>+'CF Y1-Monthly'!C30</f>
        <v>POSTAGE AND DELIVERY</v>
      </c>
      <c r="D30" s="148">
        <f>'CF Y1-Monthly'!S30</f>
        <v>0</v>
      </c>
      <c r="E30" s="148">
        <f>'CF Y2-Monthly'!S30</f>
        <v>0</v>
      </c>
      <c r="F30" s="148">
        <f>'CF Y3-Year'!B30</f>
        <v>0</v>
      </c>
      <c r="G30" s="148">
        <f>'CF Y4-Year'!B30</f>
        <v>0</v>
      </c>
      <c r="H30" s="198">
        <f>'CF Y5-Year'!B30</f>
        <v>0</v>
      </c>
    </row>
    <row r="31" spans="1:8">
      <c r="A31" s="27"/>
      <c r="B31" s="27"/>
      <c r="C31" s="144" t="str">
        <f>+'CF Y1-Monthly'!C31</f>
        <v>PROFESSIONAL FEES</v>
      </c>
      <c r="D31" s="147">
        <f>'CF Y1-Monthly'!S31</f>
        <v>2500</v>
      </c>
      <c r="E31" s="147">
        <f>'CF Y2-Monthly'!S31</f>
        <v>2500</v>
      </c>
      <c r="F31" s="147">
        <f>'CF Y3-Year'!B31</f>
        <v>2875</v>
      </c>
      <c r="G31" s="147">
        <f>'CF Y4-Year'!B31</f>
        <v>3450</v>
      </c>
      <c r="H31" s="199">
        <f>'CF Y5-Year'!B31</f>
        <v>4140</v>
      </c>
    </row>
    <row r="32" spans="1:8">
      <c r="A32" s="27"/>
      <c r="B32" s="27"/>
      <c r="C32" s="140" t="str">
        <f>+'CF Y1-Monthly'!C32</f>
        <v>REFERENCE MATERIALS</v>
      </c>
      <c r="D32" s="148">
        <f>'CF Y1-Monthly'!S32</f>
        <v>0</v>
      </c>
      <c r="E32" s="148">
        <f>'CF Y2-Monthly'!S32</f>
        <v>0</v>
      </c>
      <c r="F32" s="148">
        <f>'CF Y3-Year'!B32</f>
        <v>0</v>
      </c>
      <c r="G32" s="148">
        <f>'CF Y4-Year'!B32</f>
        <v>0</v>
      </c>
      <c r="H32" s="198">
        <f>'CF Y5-Year'!B32</f>
        <v>0</v>
      </c>
    </row>
    <row r="33" spans="1:8">
      <c r="A33" s="27"/>
      <c r="B33" s="27"/>
      <c r="C33" s="144" t="str">
        <f>+'CF Y1-Monthly'!C33</f>
        <v>RENT</v>
      </c>
      <c r="D33" s="147">
        <f>'CF Y1-Monthly'!S33</f>
        <v>48000</v>
      </c>
      <c r="E33" s="147">
        <f>'CF Y2-Monthly'!S33</f>
        <v>48000</v>
      </c>
      <c r="F33" s="147">
        <f>'CF Y3-Year'!B33</f>
        <v>55199.999999999993</v>
      </c>
      <c r="G33" s="147">
        <f>'CF Y4-Year'!B33</f>
        <v>66239.999999999985</v>
      </c>
      <c r="H33" s="199">
        <f>'CF Y5-Year'!B33</f>
        <v>79487.999999999985</v>
      </c>
    </row>
    <row r="34" spans="1:8">
      <c r="A34" s="27"/>
      <c r="B34" s="27"/>
      <c r="C34" s="140" t="str">
        <f>+'CF Y1-Monthly'!C34</f>
        <v>REPAIRS &amp; MAINTENANCE</v>
      </c>
      <c r="D34" s="148">
        <f>'CF Y1-Monthly'!S34</f>
        <v>0</v>
      </c>
      <c r="E34" s="148">
        <f>'CF Y2-Monthly'!S34</f>
        <v>0</v>
      </c>
      <c r="F34" s="148">
        <f>'CF Y3-Year'!B34</f>
        <v>0</v>
      </c>
      <c r="G34" s="148">
        <f>'CF Y4-Year'!B34</f>
        <v>0</v>
      </c>
      <c r="H34" s="198">
        <f>'CF Y5-Year'!B34</f>
        <v>0</v>
      </c>
    </row>
    <row r="35" spans="1:8">
      <c r="A35" s="27"/>
      <c r="B35" s="27"/>
      <c r="C35" s="144" t="str">
        <f>+'CF Y1-Monthly'!C35</f>
        <v>SALARIES, WAGES, AND TAXES</v>
      </c>
      <c r="D35" s="147">
        <f>'CF Y1-Monthly'!S35</f>
        <v>192214.90057275002</v>
      </c>
      <c r="E35" s="147">
        <f>'CF Y2-Monthly'!S35</f>
        <v>192214.90687299997</v>
      </c>
      <c r="F35" s="147">
        <f>'CF Y3-Year'!B35</f>
        <v>221047.14290394995</v>
      </c>
      <c r="G35" s="147">
        <f>'CF Y4-Year'!B35</f>
        <v>265256.57148473995</v>
      </c>
      <c r="H35" s="199">
        <f>'CF Y5-Year'!B35</f>
        <v>318307.88578168792</v>
      </c>
    </row>
    <row r="36" spans="1:8">
      <c r="A36" s="27"/>
      <c r="B36" s="27"/>
      <c r="C36" s="140" t="str">
        <f>+'CF Y1-Monthly'!C36</f>
        <v>SUPPLIES</v>
      </c>
      <c r="D36" s="148">
        <f>'CF Y1-Monthly'!S36</f>
        <v>0</v>
      </c>
      <c r="E36" s="148">
        <f>'CF Y2-Monthly'!S36</f>
        <v>0</v>
      </c>
      <c r="F36" s="148">
        <f>'CF Y3-Year'!B36</f>
        <v>0</v>
      </c>
      <c r="G36" s="148">
        <f>'CF Y4-Year'!B36</f>
        <v>0</v>
      </c>
      <c r="H36" s="198">
        <f>'CF Y5-Year'!B36</f>
        <v>0</v>
      </c>
    </row>
    <row r="37" spans="1:8">
      <c r="A37" s="27"/>
      <c r="B37" s="27"/>
      <c r="C37" s="144" t="str">
        <f>+'CF Y1-Monthly'!C37</f>
        <v>TRAVEL</v>
      </c>
      <c r="D37" s="147">
        <f>'CF Y1-Monthly'!S37</f>
        <v>0</v>
      </c>
      <c r="E37" s="147">
        <f>'CF Y2-Monthly'!S37</f>
        <v>0</v>
      </c>
      <c r="F37" s="147">
        <f>'CF Y3-Year'!B37</f>
        <v>0</v>
      </c>
      <c r="G37" s="147">
        <f>'CF Y4-Year'!B37</f>
        <v>0</v>
      </c>
      <c r="H37" s="199">
        <f>'CF Y5-Year'!B37</f>
        <v>0</v>
      </c>
    </row>
    <row r="38" spans="1:8" ht="15.75" thickBot="1">
      <c r="A38" s="27"/>
      <c r="B38" s="27"/>
      <c r="C38" s="149"/>
      <c r="D38" s="148">
        <f>'CF Y1-Monthly'!S38</f>
        <v>0</v>
      </c>
      <c r="E38" s="148">
        <f>'CF Y2-Monthly'!S38</f>
        <v>0</v>
      </c>
      <c r="F38" s="148">
        <f>'CF Y3-Year'!B38</f>
        <v>0</v>
      </c>
      <c r="G38" s="148">
        <f>'CF Y4-Year'!B38</f>
        <v>0</v>
      </c>
      <c r="H38" s="198">
        <f>'CF Y5-Year'!B38</f>
        <v>0</v>
      </c>
    </row>
    <row r="39" spans="1:8" ht="16.5" thickTop="1" thickBot="1">
      <c r="A39" s="27"/>
      <c r="B39" s="27"/>
      <c r="C39" s="150" t="s">
        <v>1</v>
      </c>
      <c r="D39" s="151">
        <f>SUM(D13:D38)</f>
        <v>362481.55249436339</v>
      </c>
      <c r="E39" s="151">
        <f t="shared" ref="E39:H39" si="0">SUM(E13:E38)</f>
        <v>402369.35393350222</v>
      </c>
      <c r="F39" s="151">
        <f t="shared" si="0"/>
        <v>462724.75702352758</v>
      </c>
      <c r="G39" s="151">
        <f t="shared" si="0"/>
        <v>555269.70842823316</v>
      </c>
      <c r="H39" s="151">
        <f t="shared" si="0"/>
        <v>666323.6501138797</v>
      </c>
    </row>
    <row r="40" spans="1:8" ht="15.75" thickTop="1">
      <c r="A40" s="27"/>
      <c r="B40" s="27"/>
      <c r="C40" s="153" t="s">
        <v>28</v>
      </c>
      <c r="D40" s="154">
        <f>'CF Y1-Monthly'!S40</f>
        <v>1.2570887896457894</v>
      </c>
      <c r="E40" s="154">
        <f>'CF Y2-Monthly'!S40</f>
        <v>0.97126149039527421</v>
      </c>
      <c r="F40" s="154">
        <f>'CF Y3-Year'!B40</f>
        <v>0</v>
      </c>
      <c r="G40" s="154">
        <f>'CF Y4-Year'!B40</f>
        <v>0</v>
      </c>
      <c r="H40" s="155">
        <f>'CF Y5-Year'!B40</f>
        <v>0</v>
      </c>
    </row>
    <row r="41" spans="1:8">
      <c r="A41" s="27"/>
      <c r="B41" s="27"/>
      <c r="C41" s="33" t="s">
        <v>11</v>
      </c>
      <c r="D41" s="12">
        <f>'CF Y1-Monthly'!S41</f>
        <v>-74131.552494363394</v>
      </c>
      <c r="E41" s="12">
        <f>'CF Y2-Monthly'!S41</f>
        <v>11905.646066497779</v>
      </c>
      <c r="F41" s="12">
        <f>'CF Y3-Year'!B41</f>
        <v>13691.492976472422</v>
      </c>
      <c r="G41" s="12">
        <f>'CF Y4-Year'!B41</f>
        <v>16429.791571766837</v>
      </c>
      <c r="H41" s="12">
        <f>'CF Y5-Year'!B41</f>
        <v>19715.749886120204</v>
      </c>
    </row>
    <row r="42" spans="1:8">
      <c r="A42" s="27"/>
      <c r="B42" s="27"/>
      <c r="C42" s="32" t="s">
        <v>28</v>
      </c>
      <c r="D42" s="40">
        <f>'CF Y1-Monthly'!S42</f>
        <v>0</v>
      </c>
      <c r="E42" s="40">
        <f>'CF Y2-Monthly'!S42</f>
        <v>2.8738509604725796E-2</v>
      </c>
      <c r="F42" s="40">
        <f>+'CF Y3-Year'!C41</f>
        <v>2.8738509604725744E-2</v>
      </c>
      <c r="G42" s="40">
        <f>+'CF Y4-Year'!C41</f>
        <v>2.8738509604725623E-2</v>
      </c>
      <c r="H42" s="40">
        <f>+'CF Y5-Year'!C41</f>
        <v>2.8738509604725626E-2</v>
      </c>
    </row>
    <row r="43" spans="1:8">
      <c r="A43" s="27"/>
      <c r="B43" s="27"/>
      <c r="C43" s="164" t="s">
        <v>4</v>
      </c>
      <c r="D43" s="207">
        <f>'CF Y1-Monthly'!S43</f>
        <v>275868.44750563661</v>
      </c>
      <c r="E43" s="165">
        <f>'CF Y2-Monthly'!S43</f>
        <v>-64414.505532490657</v>
      </c>
      <c r="F43" s="165">
        <f>'CF Y3-Year'!B43</f>
        <v>-60820.235834185267</v>
      </c>
      <c r="G43" s="165">
        <f>'CF Y4-Year'!B43</f>
        <v>-54390.445462418444</v>
      </c>
      <c r="H43" s="202">
        <f>'CF Y5-Year'!B43</f>
        <v>-44674.696776298253</v>
      </c>
    </row>
    <row r="44" spans="1:8">
      <c r="A44" s="27"/>
      <c r="B44" s="27"/>
      <c r="C44" s="167"/>
      <c r="D44" s="169"/>
      <c r="E44" s="169"/>
      <c r="F44" s="169"/>
      <c r="G44" s="169"/>
      <c r="H44" s="203"/>
    </row>
    <row r="45" spans="1:8">
      <c r="A45" s="27"/>
      <c r="B45" s="27"/>
      <c r="C45" s="171" t="str">
        <f>+'CF Y1-Monthly'!C45</f>
        <v>DEBT SERVICE</v>
      </c>
      <c r="D45" s="132">
        <f>'CF Y1-Monthly'!S45</f>
        <v>-30000.00120000001</v>
      </c>
      <c r="E45" s="132">
        <f>'CF Y2-Monthly'!S45</f>
        <v>-30000.00120000001</v>
      </c>
      <c r="F45" s="132">
        <f>'CF Y3-Year'!B45</f>
        <v>-30000.00120000001</v>
      </c>
      <c r="G45" s="132">
        <f>'CF Y4-Year'!B45</f>
        <v>-30000.00120000001</v>
      </c>
      <c r="H45" s="205">
        <f>'CF Y5-Year'!B45</f>
        <v>-30000.00120000001</v>
      </c>
    </row>
    <row r="46" spans="1:8">
      <c r="A46" s="27"/>
      <c r="B46" s="27"/>
      <c r="C46" s="172"/>
      <c r="D46" s="29"/>
      <c r="E46" s="29"/>
      <c r="F46" s="29"/>
      <c r="G46" s="29"/>
      <c r="H46" s="204"/>
    </row>
    <row r="47" spans="1:8">
      <c r="A47" s="27"/>
      <c r="B47" s="27"/>
      <c r="C47" s="171" t="str">
        <f>+'CF Y1-Monthly'!C47</f>
        <v>WORKING CAPITAL (WC)</v>
      </c>
      <c r="D47" s="132">
        <f>'CF Y1-Monthly'!S47</f>
        <v>-22188.597904625036</v>
      </c>
      <c r="E47" s="132">
        <f>'CF Y2-Monthly'!S47</f>
        <v>19902.777921833065</v>
      </c>
      <c r="F47" s="132">
        <f>'CF Y3-Year'!B47</f>
        <v>20000</v>
      </c>
      <c r="G47" s="132">
        <f>'CF Y4-Year'!B47</f>
        <v>20000</v>
      </c>
      <c r="H47" s="205">
        <f>'CF Y5-Year'!B47</f>
        <v>20000</v>
      </c>
    </row>
    <row r="48" spans="1:8">
      <c r="A48" s="27"/>
      <c r="B48" s="27"/>
      <c r="C48" s="172"/>
      <c r="D48" s="29"/>
      <c r="E48" s="29"/>
      <c r="F48" s="29"/>
      <c r="G48" s="29"/>
      <c r="H48" s="204"/>
    </row>
    <row r="49" spans="1:8">
      <c r="A49" s="27"/>
      <c r="B49" s="27"/>
      <c r="C49" s="173" t="str">
        <f>+'CF Y1-Monthly'!C49</f>
        <v>CAPITAL EXPENDITURES</v>
      </c>
      <c r="D49" s="132">
        <f>'CF Y1-Monthly'!S49</f>
        <v>-300000</v>
      </c>
      <c r="E49" s="132">
        <f>'CF Y2-Monthly'!S49</f>
        <v>0</v>
      </c>
      <c r="F49" s="132">
        <f>'CF Y3-Year'!B49</f>
        <v>0</v>
      </c>
      <c r="G49" s="132">
        <f>'CF Y4-Year'!B49</f>
        <v>0</v>
      </c>
      <c r="H49" s="205">
        <f>'CF Y5-Year'!B49</f>
        <v>0</v>
      </c>
    </row>
    <row r="50" spans="1:8">
      <c r="A50" s="27"/>
      <c r="B50" s="27"/>
      <c r="C50" s="174"/>
      <c r="D50" s="10"/>
      <c r="E50" s="10"/>
      <c r="F50" s="10"/>
      <c r="G50" s="10"/>
      <c r="H50" s="206"/>
    </row>
    <row r="51" spans="1:8">
      <c r="A51" s="27"/>
      <c r="B51" s="27"/>
      <c r="C51" s="171" t="str">
        <f>+'CF Y1-Monthly'!C51</f>
        <v>CAPITAL CONTRIBUTIONS</v>
      </c>
      <c r="D51" s="132">
        <f>'CF Y1-Monthly'!S51</f>
        <v>0</v>
      </c>
      <c r="E51" s="132">
        <f>'CF Y2-Monthly'!S51</f>
        <v>0</v>
      </c>
      <c r="F51" s="132">
        <f>'CF Y3-Year'!B51</f>
        <v>0</v>
      </c>
      <c r="G51" s="132">
        <f>'CF Y4-Year'!B51</f>
        <v>0</v>
      </c>
      <c r="H51" s="205">
        <f>'CF Y5-Year'!B51</f>
        <v>0</v>
      </c>
    </row>
    <row r="52" spans="1:8">
      <c r="A52" s="27"/>
      <c r="B52" s="27"/>
      <c r="C52" s="175"/>
      <c r="D52" s="29"/>
      <c r="E52" s="29"/>
      <c r="F52" s="29"/>
      <c r="G52" s="29"/>
      <c r="H52" s="204"/>
    </row>
    <row r="53" spans="1:8">
      <c r="A53" s="27"/>
      <c r="B53" s="27"/>
      <c r="C53" s="171" t="str">
        <f>+'CF Y1-Monthly'!C53</f>
        <v>DISTRIBUTIONS</v>
      </c>
      <c r="D53" s="132">
        <f>'CF Y1-Monthly'!S53</f>
        <v>0</v>
      </c>
      <c r="E53" s="132">
        <f>'CF Y2-Monthly'!S53</f>
        <v>0</v>
      </c>
      <c r="F53" s="132">
        <f>'CF Y3-Year'!B53</f>
        <v>0</v>
      </c>
      <c r="G53" s="132">
        <f>'CF Y4-Year'!B53</f>
        <v>0</v>
      </c>
      <c r="H53" s="205">
        <f>'CF Y5-Year'!B53</f>
        <v>0</v>
      </c>
    </row>
    <row r="54" spans="1:8">
      <c r="A54" s="27"/>
      <c r="B54" s="27"/>
      <c r="C54" s="175"/>
      <c r="D54" s="29"/>
      <c r="E54" s="29"/>
      <c r="F54" s="29"/>
      <c r="G54" s="29"/>
      <c r="H54" s="204"/>
    </row>
    <row r="55" spans="1:8">
      <c r="A55" s="27"/>
      <c r="B55" s="27"/>
      <c r="C55" s="178" t="s">
        <v>2</v>
      </c>
      <c r="D55" s="11">
        <f>'CF Y1-Monthly'!S55</f>
        <v>-76320.15159898845</v>
      </c>
      <c r="E55" s="11">
        <f>'CF Y2-Monthly'!S55</f>
        <v>-74511.728810657602</v>
      </c>
      <c r="F55" s="11">
        <f>'CF Y3-Year'!B55</f>
        <v>-70820.23703418528</v>
      </c>
      <c r="G55" s="11">
        <f>'CF Y4-Year'!B55</f>
        <v>-64390.446662418457</v>
      </c>
      <c r="H55" s="12">
        <f>'CF Y5-Year'!B55</f>
        <v>-54674.697976298266</v>
      </c>
    </row>
    <row r="56" spans="1:8" ht="15.75" thickBot="1">
      <c r="A56" s="27"/>
      <c r="B56" s="27"/>
      <c r="C56" s="38"/>
      <c r="D56" s="48"/>
      <c r="E56" s="48"/>
      <c r="F56" s="48"/>
      <c r="G56" s="48"/>
      <c r="H56" s="48"/>
    </row>
    <row r="57" spans="1:8" ht="15.75" thickBot="1">
      <c r="A57" s="27"/>
      <c r="B57" s="27"/>
      <c r="C57" s="509" t="s">
        <v>470</v>
      </c>
      <c r="D57" s="510">
        <f t="shared" ref="D57:F57" si="1">+D41+D49</f>
        <v>-374131.55249436339</v>
      </c>
      <c r="E57" s="510">
        <f t="shared" si="1"/>
        <v>11905.646066497779</v>
      </c>
      <c r="F57" s="510">
        <f t="shared" si="1"/>
        <v>13691.492976472422</v>
      </c>
      <c r="G57" s="510">
        <f>+G41+G49</f>
        <v>16429.791571766837</v>
      </c>
      <c r="H57" s="510">
        <f>+H41+H49</f>
        <v>19715.749886120204</v>
      </c>
    </row>
    <row r="58" spans="1:8">
      <c r="A58" s="27"/>
      <c r="B58" s="27"/>
      <c r="C58" s="38"/>
      <c r="D58" s="48"/>
      <c r="E58" s="48"/>
      <c r="F58" s="48"/>
      <c r="G58" s="48"/>
      <c r="H58" s="48"/>
    </row>
    <row r="59" spans="1:8">
      <c r="A59" s="27"/>
      <c r="B59" s="27"/>
      <c r="C59" s="38" t="s">
        <v>689</v>
      </c>
      <c r="D59" s="567">
        <f>-Personal!E38</f>
        <v>8026.8000000000029</v>
      </c>
      <c r="E59" s="567">
        <f>+D59</f>
        <v>8026.8000000000029</v>
      </c>
      <c r="F59" s="567">
        <f>+E59</f>
        <v>8026.8000000000029</v>
      </c>
      <c r="G59" s="567">
        <f>+F59</f>
        <v>8026.8000000000029</v>
      </c>
      <c r="H59" s="567">
        <f>+G59</f>
        <v>8026.8000000000029</v>
      </c>
    </row>
    <row r="60" spans="1:8">
      <c r="A60" s="27"/>
      <c r="B60" s="27"/>
      <c r="C60" s="38" t="s">
        <v>741</v>
      </c>
      <c r="D60" s="48">
        <f>+D57-D59</f>
        <v>-382158.35249436338</v>
      </c>
      <c r="E60" s="48">
        <f t="shared" ref="E60:H60" si="2">+E57-E59</f>
        <v>3878.8460664977756</v>
      </c>
      <c r="F60" s="48">
        <f t="shared" si="2"/>
        <v>5664.6929764724191</v>
      </c>
      <c r="G60" s="48">
        <f t="shared" si="2"/>
        <v>8402.9915717668337</v>
      </c>
      <c r="H60" s="48">
        <f t="shared" si="2"/>
        <v>11688.949886120201</v>
      </c>
    </row>
    <row r="61" spans="1:8">
      <c r="A61" s="27"/>
      <c r="B61" s="27"/>
      <c r="C61" s="38"/>
      <c r="D61" s="48"/>
      <c r="E61" s="48"/>
      <c r="F61" s="48"/>
      <c r="G61" s="48"/>
      <c r="H61" s="48"/>
    </row>
    <row r="62" spans="1:8">
      <c r="C62" s="440">
        <f>+'CF Y1-Monthly'!P58</f>
        <v>365</v>
      </c>
      <c r="D62" s="344" t="s">
        <v>255</v>
      </c>
    </row>
    <row r="63" spans="1:8">
      <c r="C63" s="472" t="s">
        <v>409</v>
      </c>
      <c r="D63" s="473">
        <f>+D88/$C$62</f>
        <v>90</v>
      </c>
      <c r="E63" s="473">
        <f t="shared" ref="E63:H63" si="3">+E88/$C$62</f>
        <v>130</v>
      </c>
      <c r="F63" s="473">
        <f t="shared" si="3"/>
        <v>146.95652173913044</v>
      </c>
      <c r="G63" s="473">
        <f t="shared" si="3"/>
        <v>171.44927536231884</v>
      </c>
      <c r="H63" s="473">
        <f t="shared" si="3"/>
        <v>200.02415458937196</v>
      </c>
    </row>
    <row r="65" spans="2:8">
      <c r="C65" s="17" t="s">
        <v>34</v>
      </c>
      <c r="D65" s="196">
        <f>+'CF Y1-Monthly'!O55</f>
        <v>-76320.151598988436</v>
      </c>
      <c r="E65" s="196">
        <f>+'CF Y2-Monthly'!O55</f>
        <v>-74511.728810657689</v>
      </c>
      <c r="F65" s="196">
        <f>+'CF Y3-Year'!B55</f>
        <v>-70820.23703418528</v>
      </c>
      <c r="G65" s="196">
        <f>+'CF Y4-Year'!B55</f>
        <v>-64390.446662418457</v>
      </c>
      <c r="H65" s="196">
        <f>+'CF Y5-Year'!B55</f>
        <v>-54674.697976298266</v>
      </c>
    </row>
    <row r="66" spans="2:8">
      <c r="C66" s="17" t="s">
        <v>35</v>
      </c>
      <c r="D66" s="14">
        <f>+D55-D65</f>
        <v>0</v>
      </c>
      <c r="E66" s="14">
        <f>+E55-E65</f>
        <v>0</v>
      </c>
      <c r="F66" s="14">
        <f>+F55-F65</f>
        <v>0</v>
      </c>
      <c r="G66" s="14">
        <f>+G55-G65</f>
        <v>0</v>
      </c>
      <c r="H66" s="14">
        <f>+H55-H65</f>
        <v>0</v>
      </c>
    </row>
    <row r="67" spans="2:8">
      <c r="C67" s="17"/>
      <c r="D67" s="62"/>
      <c r="E67" s="62"/>
      <c r="F67" s="62"/>
      <c r="G67" s="62"/>
      <c r="H67" s="62"/>
    </row>
    <row r="68" spans="2:8">
      <c r="B68" s="282" t="s">
        <v>362</v>
      </c>
    </row>
    <row r="69" spans="2:8">
      <c r="C69" s="290" t="s">
        <v>346</v>
      </c>
      <c r="D69" s="27"/>
      <c r="E69" s="38"/>
    </row>
    <row r="70" spans="2:8">
      <c r="C70" s="27" t="s">
        <v>334</v>
      </c>
      <c r="D70" s="38"/>
    </row>
    <row r="71" spans="2:8">
      <c r="C71" s="29" t="s">
        <v>355</v>
      </c>
      <c r="D71" s="319">
        <f>+D17</f>
        <v>91779.756944444438</v>
      </c>
      <c r="E71" s="319">
        <f>+E17</f>
        <v>133867.55208333334</v>
      </c>
      <c r="F71" s="319">
        <f>+F17</f>
        <v>153947.68489583334</v>
      </c>
      <c r="G71" s="319">
        <f>+G17</f>
        <v>184737.22187500002</v>
      </c>
      <c r="H71" s="319">
        <f>+H17</f>
        <v>221684.66625000001</v>
      </c>
    </row>
    <row r="72" spans="2:8">
      <c r="C72" s="27" t="s">
        <v>356</v>
      </c>
      <c r="D72" s="319">
        <f>+D91</f>
        <v>0</v>
      </c>
      <c r="E72" s="319">
        <f t="shared" ref="E72:H72" si="4">+E91</f>
        <v>0</v>
      </c>
      <c r="F72" s="319">
        <f t="shared" si="4"/>
        <v>0</v>
      </c>
      <c r="G72" s="319">
        <f t="shared" si="4"/>
        <v>0</v>
      </c>
      <c r="H72" s="319">
        <f t="shared" si="4"/>
        <v>0</v>
      </c>
    </row>
    <row r="73" spans="2:8">
      <c r="C73" s="27"/>
      <c r="D73" s="446">
        <f t="shared" ref="D73:H73" si="5">SUM(D71:D72)</f>
        <v>91779.756944444438</v>
      </c>
      <c r="E73" s="18">
        <f t="shared" si="5"/>
        <v>133867.55208333334</v>
      </c>
      <c r="F73" s="18">
        <f t="shared" si="5"/>
        <v>153947.68489583334</v>
      </c>
      <c r="G73" s="18">
        <f t="shared" si="5"/>
        <v>184737.22187500002</v>
      </c>
      <c r="H73" s="18">
        <f t="shared" si="5"/>
        <v>221684.66625000001</v>
      </c>
    </row>
    <row r="74" spans="2:8">
      <c r="C74" s="27" t="s">
        <v>347</v>
      </c>
      <c r="D74" s="27"/>
    </row>
    <row r="75" spans="2:8">
      <c r="C75" s="27" t="s">
        <v>357</v>
      </c>
      <c r="D75" s="319">
        <f>+D33</f>
        <v>48000</v>
      </c>
      <c r="E75" s="319">
        <f>+E33</f>
        <v>48000</v>
      </c>
      <c r="F75" s="319">
        <f>+F33</f>
        <v>55199.999999999993</v>
      </c>
      <c r="G75" s="319">
        <f>+G33</f>
        <v>66239.999999999985</v>
      </c>
      <c r="H75" s="319">
        <f>+H33</f>
        <v>79487.999999999985</v>
      </c>
    </row>
    <row r="76" spans="2:8">
      <c r="C76" s="27" t="s">
        <v>356</v>
      </c>
      <c r="D76" s="319">
        <f>+D92</f>
        <v>192214.90057275002</v>
      </c>
      <c r="E76" s="319">
        <f t="shared" ref="E76:H76" si="6">+E92</f>
        <v>192214.90687299997</v>
      </c>
      <c r="F76" s="319">
        <f t="shared" si="6"/>
        <v>221047.14290394995</v>
      </c>
      <c r="G76" s="319">
        <f t="shared" si="6"/>
        <v>265256.57148473995</v>
      </c>
      <c r="H76" s="319">
        <f t="shared" si="6"/>
        <v>318307.88578168792</v>
      </c>
    </row>
    <row r="77" spans="2:8">
      <c r="C77" s="27" t="s">
        <v>359</v>
      </c>
      <c r="D77" s="319">
        <f>+D37</f>
        <v>0</v>
      </c>
      <c r="E77" s="319">
        <f>+E37</f>
        <v>0</v>
      </c>
      <c r="F77" s="319">
        <f>+F37</f>
        <v>0</v>
      </c>
      <c r="G77" s="319">
        <f>+G37</f>
        <v>0</v>
      </c>
      <c r="H77" s="319">
        <f>+H37</f>
        <v>0</v>
      </c>
    </row>
    <row r="78" spans="2:8">
      <c r="C78" s="27" t="s">
        <v>358</v>
      </c>
      <c r="D78" s="319">
        <f>+D26</f>
        <v>12000</v>
      </c>
      <c r="E78" s="319">
        <f>+E26</f>
        <v>12000</v>
      </c>
      <c r="F78" s="319">
        <f>+F26</f>
        <v>13799.999999999998</v>
      </c>
      <c r="G78" s="319">
        <f>+G26</f>
        <v>16559.999999999996</v>
      </c>
      <c r="H78" s="319">
        <f>+H26</f>
        <v>19871.999999999996</v>
      </c>
    </row>
    <row r="79" spans="2:8">
      <c r="C79" s="27" t="s">
        <v>361</v>
      </c>
      <c r="D79" s="14">
        <f>+SUM(D13:D16)+SUM(D18:D21)+SUM(D23:D34)+SUM(D36:D38)-D26-D33</f>
        <v>8500</v>
      </c>
      <c r="E79" s="14">
        <f t="shared" ref="E79:H79" si="7">+SUM(E13:E16)+SUM(E18:E21)+SUM(E23:E34)+SUM(E36:E38)-E26-E33</f>
        <v>8500</v>
      </c>
      <c r="F79" s="14">
        <f t="shared" si="7"/>
        <v>9774.9999999999927</v>
      </c>
      <c r="G79" s="14">
        <f t="shared" si="7"/>
        <v>11729.999999999985</v>
      </c>
      <c r="H79" s="14">
        <f t="shared" si="7"/>
        <v>14075.999999999985</v>
      </c>
    </row>
    <row r="80" spans="2:8">
      <c r="C80" s="27"/>
      <c r="D80" s="447">
        <f>SUM(D75:D79)</f>
        <v>260714.90057275002</v>
      </c>
      <c r="E80" s="447">
        <f t="shared" ref="E80:H80" si="8">SUM(E75:E79)</f>
        <v>260714.90687299997</v>
      </c>
      <c r="F80" s="447">
        <f t="shared" si="8"/>
        <v>299822.14290394995</v>
      </c>
      <c r="G80" s="447">
        <f t="shared" si="8"/>
        <v>359786.57148473995</v>
      </c>
      <c r="H80" s="447">
        <f t="shared" si="8"/>
        <v>431743.88578168792</v>
      </c>
    </row>
    <row r="81" spans="3:8">
      <c r="C81" s="27"/>
      <c r="D81" s="27"/>
    </row>
    <row r="82" spans="3:8">
      <c r="C82" s="27" t="s">
        <v>212</v>
      </c>
      <c r="D82" s="296">
        <f>+D22</f>
        <v>9986.8949771689458</v>
      </c>
      <c r="E82" s="296">
        <f>+E22</f>
        <v>7786.8949771689422</v>
      </c>
      <c r="F82" s="296">
        <f>+F22</f>
        <v>8954.9292237442824</v>
      </c>
      <c r="G82" s="296">
        <f>+G22</f>
        <v>10745.915068493139</v>
      </c>
      <c r="H82" s="296">
        <f>+H22</f>
        <v>12895.098082191767</v>
      </c>
    </row>
    <row r="83" spans="3:8">
      <c r="C83" s="27"/>
      <c r="D83" s="27"/>
    </row>
    <row r="84" spans="3:8" ht="15.75" thickBot="1">
      <c r="C84" s="27" t="s">
        <v>348</v>
      </c>
      <c r="D84" s="291">
        <f>+D73+D80+D82</f>
        <v>362481.55249436339</v>
      </c>
      <c r="E84" s="291">
        <f t="shared" ref="E84:H84" si="9">+E73+E80+E82</f>
        <v>402369.35393350228</v>
      </c>
      <c r="F84" s="291">
        <f t="shared" si="9"/>
        <v>462724.75702352758</v>
      </c>
      <c r="G84" s="291">
        <f t="shared" si="9"/>
        <v>555269.70842823305</v>
      </c>
      <c r="H84" s="291">
        <f t="shared" si="9"/>
        <v>666323.6501138797</v>
      </c>
    </row>
    <row r="85" spans="3:8" ht="15.75" thickTop="1">
      <c r="C85" s="299" t="s">
        <v>171</v>
      </c>
      <c r="D85" s="299">
        <f>+D39-D84</f>
        <v>0</v>
      </c>
      <c r="E85" s="299">
        <f>+E39-E84</f>
        <v>0</v>
      </c>
      <c r="F85" s="299">
        <f>+F39-F84</f>
        <v>0</v>
      </c>
      <c r="G85" s="299">
        <f>+G39-G84</f>
        <v>0</v>
      </c>
      <c r="H85" s="299">
        <f>+H39-H84</f>
        <v>0</v>
      </c>
    </row>
    <row r="87" spans="3:8">
      <c r="C87" s="295" t="s">
        <v>360</v>
      </c>
    </row>
    <row r="88" spans="3:8">
      <c r="C88" s="336" t="s">
        <v>200</v>
      </c>
      <c r="D88" s="319">
        <f>+'CF Y1-Monthly'!P83</f>
        <v>32850</v>
      </c>
      <c r="E88" s="319">
        <f>+'CF Y2-Monthly'!P83</f>
        <v>47450</v>
      </c>
      <c r="F88" s="257">
        <f>+'CF Y3-Year'!E58</f>
        <v>53639.130434782608</v>
      </c>
      <c r="G88" s="257">
        <f>+'CF Y4-Year'!E58</f>
        <v>62578.985507246376</v>
      </c>
      <c r="H88" s="257">
        <f>+'CF Y5-Year'!E58</f>
        <v>73008.816425120764</v>
      </c>
    </row>
    <row r="89" spans="3:8">
      <c r="C89" s="336" t="s">
        <v>353</v>
      </c>
      <c r="D89" s="319">
        <f>+COGS!G19</f>
        <v>0</v>
      </c>
      <c r="E89" s="319">
        <f>+COGS!S19</f>
        <v>0</v>
      </c>
      <c r="F89" s="23">
        <f>+E89+(E89*F90)</f>
        <v>0</v>
      </c>
      <c r="G89" s="23">
        <f t="shared" ref="G89:H89" si="10">+F89+(F89*G90)</f>
        <v>0</v>
      </c>
      <c r="H89" s="23">
        <f t="shared" si="10"/>
        <v>0</v>
      </c>
    </row>
    <row r="90" spans="3:8">
      <c r="C90" s="17" t="s">
        <v>354</v>
      </c>
      <c r="F90" s="445">
        <f>+'CF Y3-Year'!E11</f>
        <v>0.15</v>
      </c>
      <c r="G90" s="445">
        <f>+'CF Y4-Year'!E11</f>
        <v>0.2</v>
      </c>
      <c r="H90" s="445">
        <f>+'CF Y5-Year'!E11</f>
        <v>0.2</v>
      </c>
    </row>
    <row r="91" spans="3:8">
      <c r="C91" t="s">
        <v>352</v>
      </c>
      <c r="D91" s="238">
        <f>+D89*D88</f>
        <v>0</v>
      </c>
      <c r="E91" s="238">
        <f t="shared" ref="E91:H91" si="11">+E89*E88</f>
        <v>0</v>
      </c>
      <c r="F91" s="238">
        <f t="shared" si="11"/>
        <v>0</v>
      </c>
      <c r="G91" s="238">
        <f t="shared" si="11"/>
        <v>0</v>
      </c>
      <c r="H91" s="238">
        <f t="shared" si="11"/>
        <v>0</v>
      </c>
    </row>
    <row r="92" spans="3:8">
      <c r="C92" t="s">
        <v>347</v>
      </c>
      <c r="D92" s="368">
        <f>+D95-D91</f>
        <v>192214.90057275002</v>
      </c>
      <c r="E92" s="368">
        <f t="shared" ref="E92:H92" si="12">+E95-E91</f>
        <v>192214.90687299997</v>
      </c>
      <c r="F92" s="368">
        <f t="shared" si="12"/>
        <v>221047.14290394995</v>
      </c>
      <c r="G92" s="368">
        <f t="shared" si="12"/>
        <v>265256.57148473995</v>
      </c>
      <c r="H92" s="368">
        <f t="shared" si="12"/>
        <v>318307.88578168792</v>
      </c>
    </row>
    <row r="93" spans="3:8" ht="15.75" thickBot="1">
      <c r="D93" s="444">
        <f t="shared" ref="D93:H93" si="13">SUM(D91:D92)</f>
        <v>192214.90057275002</v>
      </c>
      <c r="E93" s="444">
        <f t="shared" si="13"/>
        <v>192214.90687299997</v>
      </c>
      <c r="F93" s="444">
        <f t="shared" si="13"/>
        <v>221047.14290394995</v>
      </c>
      <c r="G93" s="444">
        <f t="shared" si="13"/>
        <v>265256.57148473995</v>
      </c>
      <c r="H93" s="444">
        <f t="shared" si="13"/>
        <v>318307.88578168792</v>
      </c>
    </row>
    <row r="94" spans="3:8" ht="15.75" thickTop="1"/>
    <row r="95" spans="3:8">
      <c r="C95" t="s">
        <v>317</v>
      </c>
      <c r="D95" s="319">
        <f>+D35</f>
        <v>192214.90057275002</v>
      </c>
      <c r="E95" s="319">
        <f>+E35</f>
        <v>192214.90687299997</v>
      </c>
      <c r="F95" s="319">
        <f>+F35</f>
        <v>221047.14290394995</v>
      </c>
      <c r="G95" s="319">
        <f>+G35</f>
        <v>265256.57148473995</v>
      </c>
      <c r="H95" s="319">
        <f>+H35</f>
        <v>318307.88578168792</v>
      </c>
    </row>
    <row r="97" spans="3:10">
      <c r="C97" s="345" t="s">
        <v>363</v>
      </c>
      <c r="I97" s="382" t="s">
        <v>364</v>
      </c>
      <c r="J97" s="382" t="s">
        <v>365</v>
      </c>
    </row>
    <row r="98" spans="3:10">
      <c r="C98" t="str">
        <f>+'Source-Use'!A29</f>
        <v>Furniture &amp; Equipment</v>
      </c>
      <c r="D98" s="238">
        <f>+$I$98/$J$98</f>
        <v>20000</v>
      </c>
      <c r="E98" s="238">
        <f>+$I$98/$J$98</f>
        <v>20000</v>
      </c>
      <c r="F98" s="238">
        <f>+$I$98/$J$98</f>
        <v>20000</v>
      </c>
      <c r="G98" s="238">
        <f>+$I$98/$J$98</f>
        <v>20000</v>
      </c>
      <c r="H98" s="238">
        <f>+$I$98/$J$98</f>
        <v>20000</v>
      </c>
      <c r="I98" s="319">
        <f>+'Source-Use'!G29</f>
        <v>100000</v>
      </c>
      <c r="J98">
        <v>5</v>
      </c>
    </row>
    <row r="99" spans="3:10">
      <c r="C99" t="str">
        <f>+'Source-Use'!A30</f>
        <v>Computer Equipment</v>
      </c>
      <c r="D99" s="238">
        <f>+$I$99/$J$99</f>
        <v>0</v>
      </c>
      <c r="E99" s="238">
        <f>+$I$99/$J$99</f>
        <v>0</v>
      </c>
      <c r="F99" s="238">
        <f>+$I$99/$J$99</f>
        <v>0</v>
      </c>
      <c r="G99" s="238">
        <f>+$I$98/$J$98</f>
        <v>20000</v>
      </c>
      <c r="H99" s="238">
        <f>+$I$98/$J$98</f>
        <v>20000</v>
      </c>
      <c r="I99" s="319">
        <f>+'Source-Use'!G30</f>
        <v>0</v>
      </c>
      <c r="J99">
        <v>3</v>
      </c>
    </row>
    <row r="100" spans="3:10">
      <c r="C100" t="str">
        <f>+'Source-Use'!A31</f>
        <v>Machinery</v>
      </c>
      <c r="D100" s="238">
        <f>+$I$100/$J$100</f>
        <v>0</v>
      </c>
      <c r="E100" s="238">
        <f>+$I$100/$J$100</f>
        <v>0</v>
      </c>
      <c r="F100" s="238">
        <f>+$I$100/$J$100</f>
        <v>0</v>
      </c>
      <c r="G100" s="238">
        <f>+$I$100/$J$100</f>
        <v>0</v>
      </c>
      <c r="H100" s="238">
        <f>+$I$100/$J$100</f>
        <v>0</v>
      </c>
      <c r="I100" s="319">
        <f>+'Source-Use'!G31</f>
        <v>0</v>
      </c>
      <c r="J100">
        <v>10</v>
      </c>
    </row>
    <row r="101" spans="3:10" ht="15.75" thickBot="1">
      <c r="D101" s="251">
        <f t="shared" ref="D101:H101" si="14">SUM(D98:D100)</f>
        <v>20000</v>
      </c>
      <c r="E101" s="251">
        <f t="shared" si="14"/>
        <v>20000</v>
      </c>
      <c r="F101" s="251">
        <f t="shared" si="14"/>
        <v>20000</v>
      </c>
      <c r="G101" s="251">
        <f t="shared" si="14"/>
        <v>40000</v>
      </c>
      <c r="H101" s="251">
        <f t="shared" si="14"/>
        <v>40000</v>
      </c>
      <c r="I101" s="20">
        <f>SUM(I98:I100)</f>
        <v>100000</v>
      </c>
    </row>
    <row r="102" spans="3:10" ht="15.75" thickTop="1"/>
    <row r="103" spans="3:10">
      <c r="C103" s="345" t="s">
        <v>345</v>
      </c>
    </row>
    <row r="104" spans="3:10">
      <c r="C104" t="s">
        <v>213</v>
      </c>
      <c r="D104" s="319">
        <f>+AR!Q17</f>
        <v>-1.0990008992006995E-6</v>
      </c>
      <c r="E104" s="319">
        <f>+AR!Q34</f>
        <v>-1.1988011988011989E-6</v>
      </c>
      <c r="F104" s="412">
        <v>-1E-4</v>
      </c>
      <c r="G104" s="412">
        <v>-1E-4</v>
      </c>
      <c r="H104" s="412">
        <v>-1E-4</v>
      </c>
    </row>
    <row r="105" spans="3:10">
      <c r="C105" t="s">
        <v>230</v>
      </c>
      <c r="D105" s="319">
        <f>+Inventory!P34</f>
        <v>-31.645250830626168</v>
      </c>
      <c r="E105" s="319">
        <f>+Inventory!P72</f>
        <v>-35.225838499740334</v>
      </c>
      <c r="F105" s="412">
        <v>-1E-4</v>
      </c>
      <c r="G105" s="412">
        <v>-1E-4</v>
      </c>
      <c r="H105" s="412">
        <v>-1E-4</v>
      </c>
    </row>
    <row r="106" spans="3:10" ht="15.75" thickBot="1">
      <c r="D106" s="20">
        <f t="shared" ref="D106:H106" si="15">SUM(D104:D105)</f>
        <v>-31.645251929627069</v>
      </c>
      <c r="E106" s="20">
        <f t="shared" si="15"/>
        <v>-35.225839698541535</v>
      </c>
      <c r="F106" s="20">
        <f t="shared" si="15"/>
        <v>-2.0000000000000001E-4</v>
      </c>
      <c r="G106" s="20">
        <f t="shared" si="15"/>
        <v>-2.0000000000000001E-4</v>
      </c>
      <c r="H106" s="20">
        <f t="shared" si="15"/>
        <v>-2.0000000000000001E-4</v>
      </c>
    </row>
    <row r="107" spans="3:10" ht="15.75" thickTop="1"/>
  </sheetData>
  <mergeCells count="1">
    <mergeCell ref="A1:H1"/>
  </mergeCells>
  <pageMargins left="0.25" right="0.25" top="0.1" bottom="0.1" header="0.3" footer="0.3"/>
  <pageSetup scale="9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tabColor rgb="FFFFFF00"/>
  </sheetPr>
  <dimension ref="A1:S88"/>
  <sheetViews>
    <sheetView zoomScaleNormal="100" workbookViewId="0">
      <pane xSplit="19" ySplit="4" topLeftCell="T5" activePane="bottomRight" state="frozen"/>
      <selection activeCell="L29" sqref="L29"/>
      <selection pane="topRight" activeCell="L29" sqref="L29"/>
      <selection pane="bottomLeft" activeCell="L29" sqref="L29"/>
      <selection pane="bottomRight" activeCell="B80" sqref="B80"/>
    </sheetView>
  </sheetViews>
  <sheetFormatPr defaultColWidth="12.28515625" defaultRowHeight="15"/>
  <cols>
    <col min="1" max="1" width="3.42578125" style="27" customWidth="1"/>
    <col min="2" max="2" width="6.7109375" style="27" customWidth="1"/>
    <col min="3" max="3" width="27.85546875" style="27" customWidth="1"/>
    <col min="4" max="4" width="12.5703125" style="27" bestFit="1" customWidth="1"/>
    <col min="5" max="5" width="11.28515625" style="27" bestFit="1" customWidth="1"/>
    <col min="6" max="7" width="10" style="27" bestFit="1" customWidth="1"/>
    <col min="8" max="8" width="11" style="27" customWidth="1"/>
    <col min="9" max="14" width="10" style="27" bestFit="1" customWidth="1"/>
    <col min="15" max="15" width="10.7109375" style="27" bestFit="1" customWidth="1"/>
    <col min="16" max="16" width="11" style="27" customWidth="1"/>
    <col min="17" max="17" width="10.85546875" style="40" bestFit="1" customWidth="1"/>
    <col min="18" max="18" width="3.7109375" style="27" customWidth="1"/>
    <col min="19" max="16384" width="12.28515625" style="27"/>
  </cols>
  <sheetData>
    <row r="1" spans="1:19" ht="18.75">
      <c r="A1" s="591" t="str">
        <f>+Plan!A1</f>
        <v>Jake's Family Sports Bar &amp; Grill</v>
      </c>
      <c r="B1" s="591"/>
      <c r="C1" s="591"/>
      <c r="D1" s="591"/>
      <c r="E1" s="591"/>
      <c r="F1" s="591"/>
      <c r="G1" s="591"/>
      <c r="H1" s="591"/>
      <c r="I1" s="591"/>
      <c r="J1" s="591"/>
      <c r="K1" s="591"/>
    </row>
    <row r="2" spans="1:19" ht="15.75">
      <c r="B2" s="90" t="s">
        <v>79</v>
      </c>
      <c r="D2" s="28"/>
      <c r="E2" s="28"/>
      <c r="F2" s="28"/>
      <c r="G2" s="28"/>
    </row>
    <row r="3" spans="1:19" ht="16.5" thickBot="1">
      <c r="B3" s="219">
        <v>2024</v>
      </c>
      <c r="D3" s="28" t="s">
        <v>22</v>
      </c>
      <c r="E3" s="28" t="s">
        <v>23</v>
      </c>
      <c r="F3" s="28" t="s">
        <v>24</v>
      </c>
      <c r="G3" s="28" t="s">
        <v>25</v>
      </c>
      <c r="H3" s="28" t="s">
        <v>14</v>
      </c>
      <c r="I3" s="28" t="s">
        <v>15</v>
      </c>
      <c r="J3" s="28" t="s">
        <v>16</v>
      </c>
      <c r="K3" s="28" t="s">
        <v>17</v>
      </c>
      <c r="L3" s="28" t="s">
        <v>18</v>
      </c>
      <c r="M3" s="28" t="s">
        <v>19</v>
      </c>
      <c r="N3" s="28" t="s">
        <v>20</v>
      </c>
      <c r="O3" s="28" t="s">
        <v>21</v>
      </c>
      <c r="Q3" s="43" t="s">
        <v>33</v>
      </c>
    </row>
    <row r="4" spans="1:19" ht="16.5" thickBot="1">
      <c r="D4" s="128">
        <v>1</v>
      </c>
      <c r="E4" s="128">
        <v>2</v>
      </c>
      <c r="F4" s="128">
        <v>3</v>
      </c>
      <c r="G4" s="128">
        <v>4</v>
      </c>
      <c r="H4" s="128">
        <v>5</v>
      </c>
      <c r="I4" s="128">
        <v>6</v>
      </c>
      <c r="J4" s="128">
        <v>7</v>
      </c>
      <c r="K4" s="128">
        <v>8</v>
      </c>
      <c r="L4" s="128">
        <v>9</v>
      </c>
      <c r="M4" s="128">
        <v>10</v>
      </c>
      <c r="N4" s="128">
        <v>11</v>
      </c>
      <c r="O4" s="128">
        <v>12</v>
      </c>
      <c r="P4" s="128" t="s">
        <v>8</v>
      </c>
      <c r="Q4" s="46" t="s">
        <v>60</v>
      </c>
      <c r="S4" s="128" t="s">
        <v>121</v>
      </c>
    </row>
    <row r="5" spans="1:19" ht="16.5" thickTop="1" thickBot="1">
      <c r="C5" s="30" t="s">
        <v>3</v>
      </c>
      <c r="D5" s="126">
        <f>'Source-Use'!G22</f>
        <v>350000</v>
      </c>
      <c r="E5" s="7">
        <f t="shared" ref="E5:O5" si="0">D55</f>
        <v>40039.444843595033</v>
      </c>
      <c r="F5" s="7">
        <f t="shared" si="0"/>
        <v>27813.53501382926</v>
      </c>
      <c r="G5" s="7">
        <f t="shared" si="0"/>
        <v>15384.537609707095</v>
      </c>
      <c r="H5" s="7">
        <f t="shared" si="0"/>
        <v>4709.9114179115068</v>
      </c>
      <c r="I5" s="7">
        <f t="shared" si="0"/>
        <v>-5187.5787074212294</v>
      </c>
      <c r="J5" s="7">
        <f t="shared" si="0"/>
        <v>-15831.702223210163</v>
      </c>
      <c r="K5" s="7">
        <f t="shared" si="0"/>
        <v>-25697.68514289517</v>
      </c>
      <c r="L5" s="7">
        <f t="shared" si="0"/>
        <v>-35547.927060377944</v>
      </c>
      <c r="M5" s="7">
        <f t="shared" si="0"/>
        <v>-46146.309271219878</v>
      </c>
      <c r="N5" s="7">
        <f t="shared" si="0"/>
        <v>-55965.044090225369</v>
      </c>
      <c r="O5" s="7">
        <f t="shared" si="0"/>
        <v>-66532.923805354687</v>
      </c>
      <c r="P5" s="31"/>
      <c r="Q5" s="31"/>
      <c r="R5" s="37"/>
      <c r="S5" s="194">
        <f>+D5</f>
        <v>350000</v>
      </c>
    </row>
    <row r="6" spans="1:19" ht="15.75" thickTop="1">
      <c r="B6" s="290" t="s">
        <v>197</v>
      </c>
      <c r="C6" s="137" t="s">
        <v>657</v>
      </c>
      <c r="D6" s="147">
        <f>+D60</f>
        <v>7440</v>
      </c>
      <c r="E6" s="147">
        <f t="shared" ref="E6:O6" si="1">+E60</f>
        <v>6720</v>
      </c>
      <c r="F6" s="147">
        <f t="shared" si="1"/>
        <v>7440</v>
      </c>
      <c r="G6" s="147">
        <f t="shared" si="1"/>
        <v>7200</v>
      </c>
      <c r="H6" s="147">
        <f t="shared" si="1"/>
        <v>7440</v>
      </c>
      <c r="I6" s="147">
        <f t="shared" si="1"/>
        <v>7200</v>
      </c>
      <c r="J6" s="147">
        <f t="shared" si="1"/>
        <v>7440</v>
      </c>
      <c r="K6" s="147">
        <f t="shared" si="1"/>
        <v>7440</v>
      </c>
      <c r="L6" s="147">
        <f t="shared" si="1"/>
        <v>7200</v>
      </c>
      <c r="M6" s="147">
        <f t="shared" si="1"/>
        <v>7440</v>
      </c>
      <c r="N6" s="147">
        <f t="shared" si="1"/>
        <v>7200</v>
      </c>
      <c r="O6" s="147">
        <f t="shared" si="1"/>
        <v>7440</v>
      </c>
      <c r="P6" s="156">
        <f t="shared" ref="P6:P11" si="2">SUM(D6:O6)</f>
        <v>87600</v>
      </c>
      <c r="Q6" s="157">
        <f>+'CF Y1-Monthly'!$P6/$P$11</f>
        <v>0.30379746835443039</v>
      </c>
      <c r="R6" s="37"/>
      <c r="S6" s="147">
        <f>+P6</f>
        <v>87600</v>
      </c>
    </row>
    <row r="7" spans="1:19">
      <c r="B7" s="290" t="s">
        <v>197</v>
      </c>
      <c r="C7" s="141" t="s">
        <v>658</v>
      </c>
      <c r="D7" s="148">
        <f>+D65</f>
        <v>6200</v>
      </c>
      <c r="E7" s="148">
        <f t="shared" ref="E7:O7" si="3">+E65</f>
        <v>5600</v>
      </c>
      <c r="F7" s="148">
        <f t="shared" si="3"/>
        <v>6200</v>
      </c>
      <c r="G7" s="148">
        <f t="shared" si="3"/>
        <v>6000</v>
      </c>
      <c r="H7" s="148">
        <f t="shared" si="3"/>
        <v>6200</v>
      </c>
      <c r="I7" s="148">
        <f t="shared" si="3"/>
        <v>6000</v>
      </c>
      <c r="J7" s="148">
        <f t="shared" si="3"/>
        <v>6200</v>
      </c>
      <c r="K7" s="148">
        <f t="shared" si="3"/>
        <v>6200</v>
      </c>
      <c r="L7" s="148">
        <f t="shared" si="3"/>
        <v>6000</v>
      </c>
      <c r="M7" s="148">
        <f t="shared" si="3"/>
        <v>6200</v>
      </c>
      <c r="N7" s="148">
        <f t="shared" si="3"/>
        <v>6000</v>
      </c>
      <c r="O7" s="148">
        <f t="shared" si="3"/>
        <v>6200</v>
      </c>
      <c r="P7" s="142">
        <f t="shared" si="2"/>
        <v>73000</v>
      </c>
      <c r="Q7" s="159">
        <f>+'CF Y1-Monthly'!$P7/$P$11</f>
        <v>0.25316455696202533</v>
      </c>
      <c r="R7" s="37"/>
      <c r="S7" s="148">
        <f>+P7</f>
        <v>73000</v>
      </c>
    </row>
    <row r="8" spans="1:19">
      <c r="B8" s="290" t="s">
        <v>197</v>
      </c>
      <c r="C8" s="137" t="s">
        <v>659</v>
      </c>
      <c r="D8" s="147">
        <f>+D71</f>
        <v>1550</v>
      </c>
      <c r="E8" s="147">
        <f t="shared" ref="E8:O8" si="4">+E71</f>
        <v>1400</v>
      </c>
      <c r="F8" s="147">
        <f t="shared" si="4"/>
        <v>1550</v>
      </c>
      <c r="G8" s="147">
        <f t="shared" si="4"/>
        <v>1500</v>
      </c>
      <c r="H8" s="147">
        <f t="shared" si="4"/>
        <v>1550</v>
      </c>
      <c r="I8" s="147">
        <f t="shared" si="4"/>
        <v>1500</v>
      </c>
      <c r="J8" s="147">
        <f t="shared" si="4"/>
        <v>1550</v>
      </c>
      <c r="K8" s="147">
        <f t="shared" si="4"/>
        <v>1550</v>
      </c>
      <c r="L8" s="147">
        <f t="shared" si="4"/>
        <v>1500</v>
      </c>
      <c r="M8" s="147">
        <f t="shared" si="4"/>
        <v>1550</v>
      </c>
      <c r="N8" s="147">
        <f t="shared" si="4"/>
        <v>1500</v>
      </c>
      <c r="O8" s="147">
        <f t="shared" si="4"/>
        <v>1550</v>
      </c>
      <c r="P8" s="145">
        <f t="shared" si="2"/>
        <v>18250</v>
      </c>
      <c r="Q8" s="157">
        <f>+'CF Y1-Monthly'!$P8/$P$11</f>
        <v>6.3291139240506333E-2</v>
      </c>
      <c r="R8" s="37"/>
      <c r="S8" s="147">
        <f>+P8</f>
        <v>18250</v>
      </c>
    </row>
    <row r="9" spans="1:19">
      <c r="B9" s="290" t="s">
        <v>197</v>
      </c>
      <c r="C9" s="141" t="s">
        <v>660</v>
      </c>
      <c r="D9" s="148">
        <f>+D77</f>
        <v>9300</v>
      </c>
      <c r="E9" s="148">
        <f t="shared" ref="E9:O9" si="5">+E77</f>
        <v>8400</v>
      </c>
      <c r="F9" s="148">
        <f t="shared" si="5"/>
        <v>9300</v>
      </c>
      <c r="G9" s="148">
        <f t="shared" si="5"/>
        <v>9000</v>
      </c>
      <c r="H9" s="148">
        <f t="shared" si="5"/>
        <v>9300</v>
      </c>
      <c r="I9" s="148">
        <f t="shared" si="5"/>
        <v>9000</v>
      </c>
      <c r="J9" s="148">
        <f t="shared" si="5"/>
        <v>9300</v>
      </c>
      <c r="K9" s="148">
        <f t="shared" si="5"/>
        <v>9300</v>
      </c>
      <c r="L9" s="148">
        <f t="shared" si="5"/>
        <v>9000</v>
      </c>
      <c r="M9" s="148">
        <f t="shared" si="5"/>
        <v>9300</v>
      </c>
      <c r="N9" s="148">
        <f t="shared" si="5"/>
        <v>9000</v>
      </c>
      <c r="O9" s="148">
        <f t="shared" si="5"/>
        <v>9300</v>
      </c>
      <c r="P9" s="142">
        <f t="shared" si="2"/>
        <v>109500</v>
      </c>
      <c r="Q9" s="159">
        <f>+'CF Y1-Monthly'!$P9/$P$11</f>
        <v>0.379746835443038</v>
      </c>
      <c r="R9" s="37"/>
      <c r="S9" s="148">
        <f>+P9</f>
        <v>109500</v>
      </c>
    </row>
    <row r="10" spans="1:19" ht="15.75" thickBot="1">
      <c r="C10" s="160" t="s">
        <v>120</v>
      </c>
      <c r="D10" s="137">
        <v>0</v>
      </c>
      <c r="E10" s="137">
        <v>0</v>
      </c>
      <c r="F10" s="137">
        <v>0</v>
      </c>
      <c r="G10" s="137">
        <v>0</v>
      </c>
      <c r="H10" s="137">
        <v>0</v>
      </c>
      <c r="I10" s="137">
        <v>0</v>
      </c>
      <c r="J10" s="137">
        <v>0</v>
      </c>
      <c r="K10" s="137">
        <v>0</v>
      </c>
      <c r="L10" s="137">
        <v>0</v>
      </c>
      <c r="M10" s="137">
        <v>0</v>
      </c>
      <c r="N10" s="137">
        <v>0</v>
      </c>
      <c r="O10" s="137">
        <v>0</v>
      </c>
      <c r="P10" s="145">
        <f t="shared" si="2"/>
        <v>0</v>
      </c>
      <c r="Q10" s="157">
        <f>+'CF Y1-Monthly'!$P10/$P$11</f>
        <v>0</v>
      </c>
      <c r="R10" s="37"/>
      <c r="S10" s="147">
        <f>+P10</f>
        <v>0</v>
      </c>
    </row>
    <row r="11" spans="1:19" ht="16.5" thickTop="1" thickBot="1">
      <c r="C11" s="161" t="s">
        <v>73</v>
      </c>
      <c r="D11" s="162">
        <f t="shared" ref="D11:O11" si="6">SUBTOTAL(109,D6:D10)</f>
        <v>24490</v>
      </c>
      <c r="E11" s="162">
        <f t="shared" si="6"/>
        <v>22120</v>
      </c>
      <c r="F11" s="162">
        <f t="shared" si="6"/>
        <v>24490</v>
      </c>
      <c r="G11" s="162">
        <f t="shared" si="6"/>
        <v>23700</v>
      </c>
      <c r="H11" s="162">
        <f t="shared" si="6"/>
        <v>24490</v>
      </c>
      <c r="I11" s="162">
        <f t="shared" si="6"/>
        <v>23700</v>
      </c>
      <c r="J11" s="162">
        <f t="shared" si="6"/>
        <v>24490</v>
      </c>
      <c r="K11" s="162">
        <f t="shared" si="6"/>
        <v>24490</v>
      </c>
      <c r="L11" s="162">
        <f t="shared" si="6"/>
        <v>23700</v>
      </c>
      <c r="M11" s="162">
        <f t="shared" si="6"/>
        <v>24490</v>
      </c>
      <c r="N11" s="162">
        <f t="shared" si="6"/>
        <v>23700</v>
      </c>
      <c r="O11" s="162">
        <f t="shared" si="6"/>
        <v>24490</v>
      </c>
      <c r="P11" s="162">
        <f t="shared" si="2"/>
        <v>288350</v>
      </c>
      <c r="Q11" s="163">
        <f>SUBTOTAL(109,Q6:Q10)</f>
        <v>1</v>
      </c>
      <c r="S11" s="162">
        <f t="shared" ref="S11" si="7">SUBTOTAL(109,S6:S10)</f>
        <v>288350</v>
      </c>
    </row>
    <row r="12" spans="1:19" ht="16.5" thickTop="1" thickBot="1">
      <c r="D12" s="30"/>
      <c r="E12" s="30"/>
      <c r="F12" s="30"/>
      <c r="G12" s="30"/>
      <c r="H12" s="30"/>
      <c r="I12" s="30"/>
      <c r="J12" s="30"/>
      <c r="K12" s="30"/>
      <c r="L12" s="30"/>
      <c r="M12" s="30"/>
      <c r="N12" s="30"/>
      <c r="O12" s="30"/>
      <c r="Q12" s="44"/>
      <c r="S12" s="30"/>
    </row>
    <row r="13" spans="1:19" ht="15.75" thickTop="1">
      <c r="C13" s="228" t="s">
        <v>40</v>
      </c>
      <c r="D13" s="137">
        <v>0</v>
      </c>
      <c r="E13" s="137">
        <v>0</v>
      </c>
      <c r="F13" s="137">
        <v>0</v>
      </c>
      <c r="G13" s="137">
        <v>0</v>
      </c>
      <c r="H13" s="137">
        <v>0</v>
      </c>
      <c r="I13" s="137">
        <v>0</v>
      </c>
      <c r="J13" s="137">
        <v>0</v>
      </c>
      <c r="K13" s="137">
        <v>0</v>
      </c>
      <c r="L13" s="137">
        <v>0</v>
      </c>
      <c r="M13" s="137">
        <v>0</v>
      </c>
      <c r="N13" s="137">
        <v>0</v>
      </c>
      <c r="O13" s="137">
        <v>0</v>
      </c>
      <c r="P13" s="138">
        <f>SUM(D13:O13)</f>
        <v>0</v>
      </c>
      <c r="Q13" s="139">
        <f>+'CF Y1-Monthly'!$P13/$P$11</f>
        <v>0</v>
      </c>
      <c r="S13" s="147">
        <f>+P13</f>
        <v>0</v>
      </c>
    </row>
    <row r="14" spans="1:19">
      <c r="C14" s="229" t="s">
        <v>13</v>
      </c>
      <c r="D14" s="141">
        <v>0</v>
      </c>
      <c r="E14" s="141">
        <v>0</v>
      </c>
      <c r="F14" s="141">
        <v>0</v>
      </c>
      <c r="G14" s="141">
        <v>0</v>
      </c>
      <c r="H14" s="141">
        <v>0</v>
      </c>
      <c r="I14" s="141">
        <v>0</v>
      </c>
      <c r="J14" s="141">
        <v>0</v>
      </c>
      <c r="K14" s="141">
        <v>0</v>
      </c>
      <c r="L14" s="141">
        <v>0</v>
      </c>
      <c r="M14" s="141">
        <v>0</v>
      </c>
      <c r="N14" s="141">
        <v>0</v>
      </c>
      <c r="O14" s="141">
        <v>0</v>
      </c>
      <c r="P14" s="142">
        <f>SUM(D14:O14)</f>
        <v>0</v>
      </c>
      <c r="Q14" s="143">
        <f>+'CF Y1-Monthly'!$P14/$P$11</f>
        <v>0</v>
      </c>
      <c r="S14" s="148">
        <f t="shared" ref="S14:S38" si="8">P14</f>
        <v>0</v>
      </c>
    </row>
    <row r="15" spans="1:19">
      <c r="C15" s="230" t="s">
        <v>41</v>
      </c>
      <c r="D15" s="137">
        <v>0</v>
      </c>
      <c r="E15" s="137">
        <v>0</v>
      </c>
      <c r="F15" s="137">
        <v>0</v>
      </c>
      <c r="G15" s="137">
        <v>0</v>
      </c>
      <c r="H15" s="137">
        <v>0</v>
      </c>
      <c r="I15" s="137">
        <v>0</v>
      </c>
      <c r="J15" s="137">
        <v>0</v>
      </c>
      <c r="K15" s="137">
        <v>0</v>
      </c>
      <c r="L15" s="137">
        <v>0</v>
      </c>
      <c r="M15" s="137">
        <v>0</v>
      </c>
      <c r="N15" s="137">
        <v>0</v>
      </c>
      <c r="O15" s="137">
        <v>0</v>
      </c>
      <c r="P15" s="145">
        <f>SUM(D15:O15)</f>
        <v>0</v>
      </c>
      <c r="Q15" s="146">
        <f>+'CF Y1-Monthly'!$P15/$P$11</f>
        <v>0</v>
      </c>
      <c r="S15" s="147">
        <f t="shared" si="8"/>
        <v>0</v>
      </c>
    </row>
    <row r="16" spans="1:19">
      <c r="C16" s="229" t="s">
        <v>52</v>
      </c>
      <c r="D16" s="141">
        <v>0</v>
      </c>
      <c r="E16" s="141">
        <v>0</v>
      </c>
      <c r="F16" s="141">
        <v>0</v>
      </c>
      <c r="G16" s="141">
        <v>0</v>
      </c>
      <c r="H16" s="141">
        <v>0</v>
      </c>
      <c r="I16" s="141">
        <v>0</v>
      </c>
      <c r="J16" s="141">
        <v>0</v>
      </c>
      <c r="K16" s="141">
        <v>0</v>
      </c>
      <c r="L16" s="141">
        <v>0</v>
      </c>
      <c r="M16" s="141">
        <v>0</v>
      </c>
      <c r="N16" s="141">
        <v>0</v>
      </c>
      <c r="O16" s="141">
        <v>0</v>
      </c>
      <c r="P16" s="142">
        <f>SUM(D16:O16)</f>
        <v>0</v>
      </c>
      <c r="Q16" s="143">
        <f>+'CF Y1-Monthly'!$P16/$P$11</f>
        <v>0</v>
      </c>
      <c r="S16" s="148">
        <f t="shared" si="8"/>
        <v>0</v>
      </c>
    </row>
    <row r="17" spans="2:19">
      <c r="B17" s="290" t="s">
        <v>197</v>
      </c>
      <c r="C17" s="160" t="s">
        <v>61</v>
      </c>
      <c r="D17" s="147">
        <f>-Inventory!D27</f>
        <v>7794.9930555555547</v>
      </c>
      <c r="E17" s="147">
        <f>-Inventory!E27</f>
        <v>7040.6388888888878</v>
      </c>
      <c r="F17" s="147">
        <f>-Inventory!F27</f>
        <v>7794.9930555555547</v>
      </c>
      <c r="G17" s="147">
        <f>-Inventory!G27</f>
        <v>7543.541666666667</v>
      </c>
      <c r="H17" s="147">
        <f>-Inventory!H27</f>
        <v>7794.9930555555547</v>
      </c>
      <c r="I17" s="147">
        <f>-Inventory!I27</f>
        <v>7543.541666666667</v>
      </c>
      <c r="J17" s="147">
        <f>-Inventory!J27</f>
        <v>7794.9930555555547</v>
      </c>
      <c r="K17" s="147">
        <f>-Inventory!K27</f>
        <v>7794.9930555555547</v>
      </c>
      <c r="L17" s="147">
        <f>-Inventory!L27</f>
        <v>7543.541666666667</v>
      </c>
      <c r="M17" s="147">
        <f>-Inventory!M27</f>
        <v>7794.9930555555547</v>
      </c>
      <c r="N17" s="147">
        <f>-Inventory!N27</f>
        <v>7543.541666666667</v>
      </c>
      <c r="O17" s="147">
        <f>-Inventory!O27</f>
        <v>7794.9930555555547</v>
      </c>
      <c r="P17" s="145">
        <f t="shared" ref="P17" si="9">SUM(D17:O17)</f>
        <v>91779.756944444438</v>
      </c>
      <c r="Q17" s="146">
        <f>+'CF Y1-Monthly'!$P17/$P$11</f>
        <v>0.31829289732770744</v>
      </c>
      <c r="S17" s="147">
        <f t="shared" si="8"/>
        <v>91779.756944444438</v>
      </c>
    </row>
    <row r="18" spans="2:19">
      <c r="C18" s="229" t="s">
        <v>42</v>
      </c>
      <c r="D18" s="141">
        <v>0</v>
      </c>
      <c r="E18" s="141">
        <v>0</v>
      </c>
      <c r="F18" s="141">
        <v>0</v>
      </c>
      <c r="G18" s="141">
        <v>0</v>
      </c>
      <c r="H18" s="141">
        <v>0</v>
      </c>
      <c r="I18" s="141">
        <v>0</v>
      </c>
      <c r="J18" s="141">
        <v>0</v>
      </c>
      <c r="K18" s="141">
        <v>0</v>
      </c>
      <c r="L18" s="141">
        <v>0</v>
      </c>
      <c r="M18" s="141">
        <v>0</v>
      </c>
      <c r="N18" s="141">
        <v>0</v>
      </c>
      <c r="O18" s="141">
        <v>0</v>
      </c>
      <c r="P18" s="142">
        <f>SUM(D18:O18)</f>
        <v>0</v>
      </c>
      <c r="Q18" s="143">
        <f>+'CF Y1-Monthly'!$P18/$P$11</f>
        <v>0</v>
      </c>
      <c r="S18" s="148">
        <f t="shared" si="8"/>
        <v>0</v>
      </c>
    </row>
    <row r="19" spans="2:19">
      <c r="C19" s="230" t="s">
        <v>43</v>
      </c>
      <c r="D19" s="137">
        <v>0</v>
      </c>
      <c r="E19" s="137">
        <v>0</v>
      </c>
      <c r="F19" s="137">
        <v>0</v>
      </c>
      <c r="G19" s="137">
        <v>0</v>
      </c>
      <c r="H19" s="137">
        <v>0</v>
      </c>
      <c r="I19" s="137">
        <v>0</v>
      </c>
      <c r="J19" s="137">
        <v>0</v>
      </c>
      <c r="K19" s="137">
        <v>0</v>
      </c>
      <c r="L19" s="137">
        <v>0</v>
      </c>
      <c r="M19" s="137">
        <v>0</v>
      </c>
      <c r="N19" s="137">
        <v>0</v>
      </c>
      <c r="O19" s="137">
        <v>0</v>
      </c>
      <c r="P19" s="145">
        <f t="shared" ref="P19:P39" si="10">SUM(D19:O19)</f>
        <v>0</v>
      </c>
      <c r="Q19" s="146">
        <f>+'CF Y1-Monthly'!$P19/$P$11</f>
        <v>0</v>
      </c>
      <c r="S19" s="147">
        <f t="shared" si="8"/>
        <v>0</v>
      </c>
    </row>
    <row r="20" spans="2:19">
      <c r="C20" s="229" t="s">
        <v>75</v>
      </c>
      <c r="D20" s="141">
        <v>0</v>
      </c>
      <c r="E20" s="141">
        <v>0</v>
      </c>
      <c r="F20" s="141">
        <v>0</v>
      </c>
      <c r="G20" s="141">
        <v>0</v>
      </c>
      <c r="H20" s="141">
        <v>0</v>
      </c>
      <c r="I20" s="141">
        <v>0</v>
      </c>
      <c r="J20" s="141">
        <v>0</v>
      </c>
      <c r="K20" s="141">
        <v>0</v>
      </c>
      <c r="L20" s="141">
        <v>0</v>
      </c>
      <c r="M20" s="141">
        <v>0</v>
      </c>
      <c r="N20" s="141">
        <v>0</v>
      </c>
      <c r="O20" s="141">
        <v>0</v>
      </c>
      <c r="P20" s="142">
        <f t="shared" si="10"/>
        <v>0</v>
      </c>
      <c r="Q20" s="143">
        <f>+'CF Y1-Monthly'!$P20/$P$11</f>
        <v>0</v>
      </c>
      <c r="S20" s="148">
        <f t="shared" si="8"/>
        <v>0</v>
      </c>
    </row>
    <row r="21" spans="2:19">
      <c r="C21" s="230" t="s">
        <v>44</v>
      </c>
      <c r="D21" s="137">
        <v>0</v>
      </c>
      <c r="E21" s="137">
        <v>0</v>
      </c>
      <c r="F21" s="137">
        <v>0</v>
      </c>
      <c r="G21" s="137">
        <v>0</v>
      </c>
      <c r="H21" s="137">
        <v>0</v>
      </c>
      <c r="I21" s="137">
        <v>0</v>
      </c>
      <c r="J21" s="137">
        <v>0</v>
      </c>
      <c r="K21" s="137">
        <v>0</v>
      </c>
      <c r="L21" s="137">
        <v>0</v>
      </c>
      <c r="M21" s="137">
        <v>0</v>
      </c>
      <c r="N21" s="137">
        <v>0</v>
      </c>
      <c r="O21" s="137">
        <v>0</v>
      </c>
      <c r="P21" s="145">
        <f t="shared" si="10"/>
        <v>0</v>
      </c>
      <c r="Q21" s="146">
        <f>+'CF Y1-Monthly'!$P21/$P$11</f>
        <v>0</v>
      </c>
      <c r="S21" s="147">
        <f t="shared" si="8"/>
        <v>0</v>
      </c>
    </row>
    <row r="22" spans="2:19">
      <c r="B22" s="290" t="s">
        <v>197</v>
      </c>
      <c r="C22" s="302" t="s">
        <v>62</v>
      </c>
      <c r="D22" s="148">
        <f>+'Debt YR 1'!D8</f>
        <v>934.24657534246569</v>
      </c>
      <c r="E22" s="148">
        <f>+'Debt YR 1'!E8</f>
        <v>829.77168949771681</v>
      </c>
      <c r="F22" s="148">
        <f>+'Debt YR 1'!F8</f>
        <v>903.10502283105006</v>
      </c>
      <c r="G22" s="148">
        <f>+'Debt YR 1'!G8</f>
        <v>858.90410958904101</v>
      </c>
      <c r="H22" s="148">
        <f>+'Debt YR 1'!H8</f>
        <v>871.96347031963455</v>
      </c>
      <c r="I22" s="148">
        <f>+'Debt YR 1'!I8</f>
        <v>828.76712328767098</v>
      </c>
      <c r="J22" s="148">
        <f>+'Debt YR 1'!J8</f>
        <v>840.82191780821881</v>
      </c>
      <c r="K22" s="148">
        <f>+'Debt YR 1'!K8</f>
        <v>825.25114155251106</v>
      </c>
      <c r="L22" s="148">
        <f>+'Debt YR 1'!L8</f>
        <v>783.56164383561611</v>
      </c>
      <c r="M22" s="148">
        <f>+'Debt YR 1'!M8</f>
        <v>794.10958904109543</v>
      </c>
      <c r="N22" s="148">
        <f>+'Debt YR 1'!N8</f>
        <v>753.42465753424608</v>
      </c>
      <c r="O22" s="148">
        <f>+'Debt YR 1'!O8</f>
        <v>762.96803652967981</v>
      </c>
      <c r="P22" s="142">
        <f>SUM(D22:O22)</f>
        <v>9986.8949771689458</v>
      </c>
      <c r="Q22" s="143">
        <f>+'CF Y1-Monthly'!$P22/$P$11</f>
        <v>3.4634627977003452E-2</v>
      </c>
      <c r="S22" s="148">
        <f t="shared" si="8"/>
        <v>9986.8949771689458</v>
      </c>
    </row>
    <row r="23" spans="2:19">
      <c r="C23" s="230" t="s">
        <v>0</v>
      </c>
      <c r="D23" s="137">
        <v>0</v>
      </c>
      <c r="E23" s="137">
        <v>0</v>
      </c>
      <c r="F23" s="137">
        <v>0</v>
      </c>
      <c r="G23" s="137">
        <v>0</v>
      </c>
      <c r="H23" s="137">
        <v>0</v>
      </c>
      <c r="I23" s="137">
        <v>0</v>
      </c>
      <c r="J23" s="137">
        <v>0</v>
      </c>
      <c r="K23" s="137">
        <v>0</v>
      </c>
      <c r="L23" s="137">
        <v>0</v>
      </c>
      <c r="M23" s="137">
        <v>0</v>
      </c>
      <c r="N23" s="137">
        <v>0</v>
      </c>
      <c r="O23" s="137">
        <v>0</v>
      </c>
      <c r="P23" s="145">
        <f>SUM(D23:O23)</f>
        <v>0</v>
      </c>
      <c r="Q23" s="146">
        <f>+'CF Y1-Monthly'!$P23/$P$11</f>
        <v>0</v>
      </c>
      <c r="S23" s="147">
        <f t="shared" si="8"/>
        <v>0</v>
      </c>
    </row>
    <row r="24" spans="2:19">
      <c r="C24" s="229" t="s">
        <v>50</v>
      </c>
      <c r="D24" s="141">
        <v>500</v>
      </c>
      <c r="E24" s="141">
        <v>500</v>
      </c>
      <c r="F24" s="141">
        <v>500</v>
      </c>
      <c r="G24" s="141">
        <v>500</v>
      </c>
      <c r="H24" s="141">
        <v>500</v>
      </c>
      <c r="I24" s="141">
        <v>500</v>
      </c>
      <c r="J24" s="141">
        <v>500</v>
      </c>
      <c r="K24" s="141">
        <v>500</v>
      </c>
      <c r="L24" s="141">
        <v>500</v>
      </c>
      <c r="M24" s="141">
        <v>500</v>
      </c>
      <c r="N24" s="141">
        <v>500</v>
      </c>
      <c r="O24" s="141">
        <v>500</v>
      </c>
      <c r="P24" s="142">
        <f t="shared" si="10"/>
        <v>6000</v>
      </c>
      <c r="Q24" s="143">
        <f>+'CF Y1-Monthly'!$P24/$P$11</f>
        <v>2.080804577770071E-2</v>
      </c>
      <c r="S24" s="148">
        <f t="shared" si="8"/>
        <v>6000</v>
      </c>
    </row>
    <row r="25" spans="2:19">
      <c r="C25" s="230" t="s">
        <v>45</v>
      </c>
      <c r="D25" s="137">
        <v>0</v>
      </c>
      <c r="E25" s="137">
        <v>0</v>
      </c>
      <c r="F25" s="137">
        <v>0</v>
      </c>
      <c r="G25" s="137">
        <v>0</v>
      </c>
      <c r="H25" s="137">
        <v>0</v>
      </c>
      <c r="I25" s="137">
        <v>0</v>
      </c>
      <c r="J25" s="137">
        <v>0</v>
      </c>
      <c r="K25" s="137">
        <v>0</v>
      </c>
      <c r="L25" s="137">
        <v>0</v>
      </c>
      <c r="M25" s="137">
        <v>0</v>
      </c>
      <c r="N25" s="137">
        <v>0</v>
      </c>
      <c r="O25" s="137">
        <v>0</v>
      </c>
      <c r="P25" s="145">
        <f t="shared" si="10"/>
        <v>0</v>
      </c>
      <c r="Q25" s="146">
        <f>+'CF Y1-Monthly'!$P25/$P$11</f>
        <v>0</v>
      </c>
      <c r="S25" s="147">
        <f t="shared" si="8"/>
        <v>0</v>
      </c>
    </row>
    <row r="26" spans="2:19">
      <c r="C26" s="229" t="s">
        <v>65</v>
      </c>
      <c r="D26" s="141">
        <v>1000</v>
      </c>
      <c r="E26" s="141">
        <v>1000</v>
      </c>
      <c r="F26" s="141">
        <v>1000</v>
      </c>
      <c r="G26" s="141">
        <v>1000</v>
      </c>
      <c r="H26" s="141">
        <v>1000</v>
      </c>
      <c r="I26" s="141">
        <v>1000</v>
      </c>
      <c r="J26" s="141">
        <v>1000</v>
      </c>
      <c r="K26" s="141">
        <v>1000</v>
      </c>
      <c r="L26" s="141">
        <v>1000</v>
      </c>
      <c r="M26" s="141">
        <v>1000</v>
      </c>
      <c r="N26" s="141">
        <v>1000</v>
      </c>
      <c r="O26" s="141">
        <v>1000</v>
      </c>
      <c r="P26" s="142">
        <f>SUM(D26:O26)</f>
        <v>12000</v>
      </c>
      <c r="Q26" s="143">
        <f>+'CF Y1-Monthly'!$P26/$P$11</f>
        <v>4.161609155540142E-2</v>
      </c>
      <c r="S26" s="148">
        <f t="shared" si="8"/>
        <v>12000</v>
      </c>
    </row>
    <row r="27" spans="2:19">
      <c r="C27" s="230" t="s">
        <v>12</v>
      </c>
      <c r="D27" s="137">
        <v>0</v>
      </c>
      <c r="E27" s="137">
        <v>0</v>
      </c>
      <c r="F27" s="137">
        <v>0</v>
      </c>
      <c r="G27" s="137">
        <v>0</v>
      </c>
      <c r="H27" s="137">
        <v>0</v>
      </c>
      <c r="I27" s="137">
        <v>0</v>
      </c>
      <c r="J27" s="137">
        <v>0</v>
      </c>
      <c r="K27" s="137">
        <v>0</v>
      </c>
      <c r="L27" s="137">
        <v>0</v>
      </c>
      <c r="M27" s="137">
        <v>0</v>
      </c>
      <c r="N27" s="137">
        <v>0</v>
      </c>
      <c r="O27" s="137">
        <v>0</v>
      </c>
      <c r="P27" s="145">
        <f t="shared" si="10"/>
        <v>0</v>
      </c>
      <c r="Q27" s="146">
        <f>+'CF Y1-Monthly'!$P27/$P$11</f>
        <v>0</v>
      </c>
      <c r="S27" s="147">
        <f t="shared" si="8"/>
        <v>0</v>
      </c>
    </row>
    <row r="28" spans="2:19">
      <c r="C28" s="229" t="s">
        <v>9</v>
      </c>
      <c r="D28" s="141">
        <v>0</v>
      </c>
      <c r="E28" s="141">
        <v>0</v>
      </c>
      <c r="F28" s="141">
        <v>0</v>
      </c>
      <c r="G28" s="141">
        <v>0</v>
      </c>
      <c r="H28" s="141">
        <v>0</v>
      </c>
      <c r="I28" s="141">
        <v>0</v>
      </c>
      <c r="J28" s="141">
        <v>0</v>
      </c>
      <c r="K28" s="141">
        <v>0</v>
      </c>
      <c r="L28" s="141">
        <v>0</v>
      </c>
      <c r="M28" s="141">
        <v>0</v>
      </c>
      <c r="N28" s="141">
        <v>0</v>
      </c>
      <c r="O28" s="141">
        <v>0</v>
      </c>
      <c r="P28" s="142">
        <f t="shared" ref="P28:P37" si="11">SUM(D28:O28)</f>
        <v>0</v>
      </c>
      <c r="Q28" s="143">
        <f>+'CF Y1-Monthly'!$P28/$P$11</f>
        <v>0</v>
      </c>
      <c r="S28" s="148">
        <f t="shared" si="8"/>
        <v>0</v>
      </c>
    </row>
    <row r="29" spans="2:19">
      <c r="C29" s="230" t="s">
        <v>7</v>
      </c>
      <c r="D29" s="137">
        <v>0</v>
      </c>
      <c r="E29" s="137">
        <v>0</v>
      </c>
      <c r="F29" s="137">
        <v>0</v>
      </c>
      <c r="G29" s="137">
        <v>0</v>
      </c>
      <c r="H29" s="137">
        <v>0</v>
      </c>
      <c r="I29" s="137">
        <v>0</v>
      </c>
      <c r="J29" s="137">
        <v>0</v>
      </c>
      <c r="K29" s="137">
        <v>0</v>
      </c>
      <c r="L29" s="137">
        <v>0</v>
      </c>
      <c r="M29" s="137">
        <v>0</v>
      </c>
      <c r="N29" s="137">
        <v>0</v>
      </c>
      <c r="O29" s="137">
        <v>0</v>
      </c>
      <c r="P29" s="145">
        <f t="shared" si="11"/>
        <v>0</v>
      </c>
      <c r="Q29" s="146">
        <f>+'CF Y1-Monthly'!$P29/$P$11</f>
        <v>0</v>
      </c>
      <c r="S29" s="147">
        <f t="shared" si="8"/>
        <v>0</v>
      </c>
    </row>
    <row r="30" spans="2:19">
      <c r="C30" s="229" t="s">
        <v>46</v>
      </c>
      <c r="D30" s="141">
        <v>0</v>
      </c>
      <c r="E30" s="141">
        <v>0</v>
      </c>
      <c r="F30" s="141">
        <v>0</v>
      </c>
      <c r="G30" s="141">
        <v>0</v>
      </c>
      <c r="H30" s="141">
        <v>0</v>
      </c>
      <c r="I30" s="141">
        <v>0</v>
      </c>
      <c r="J30" s="141">
        <v>0</v>
      </c>
      <c r="K30" s="141">
        <v>0</v>
      </c>
      <c r="L30" s="141">
        <v>0</v>
      </c>
      <c r="M30" s="141">
        <v>0</v>
      </c>
      <c r="N30" s="141">
        <v>0</v>
      </c>
      <c r="O30" s="141">
        <v>0</v>
      </c>
      <c r="P30" s="142">
        <f t="shared" si="11"/>
        <v>0</v>
      </c>
      <c r="Q30" s="143">
        <f>+'CF Y1-Monthly'!$P30/$P$11</f>
        <v>0</v>
      </c>
      <c r="S30" s="148">
        <f t="shared" si="8"/>
        <v>0</v>
      </c>
    </row>
    <row r="31" spans="2:19">
      <c r="C31" s="230" t="s">
        <v>47</v>
      </c>
      <c r="D31" s="137">
        <v>0</v>
      </c>
      <c r="E31" s="137">
        <v>0</v>
      </c>
      <c r="F31" s="137">
        <v>2500</v>
      </c>
      <c r="G31" s="137">
        <v>0</v>
      </c>
      <c r="H31" s="137">
        <v>0</v>
      </c>
      <c r="I31" s="137">
        <v>0</v>
      </c>
      <c r="J31" s="137">
        <v>0</v>
      </c>
      <c r="K31" s="137">
        <v>0</v>
      </c>
      <c r="L31" s="137">
        <v>0</v>
      </c>
      <c r="M31" s="137">
        <v>0</v>
      </c>
      <c r="N31" s="137">
        <v>0</v>
      </c>
      <c r="O31" s="137">
        <v>0</v>
      </c>
      <c r="P31" s="145">
        <f t="shared" si="11"/>
        <v>2500</v>
      </c>
      <c r="Q31" s="146">
        <f>+'CF Y1-Monthly'!$P31/$P$11</f>
        <v>8.6700190740419628E-3</v>
      </c>
      <c r="S31" s="147">
        <f t="shared" si="8"/>
        <v>2500</v>
      </c>
    </row>
    <row r="32" spans="2:19">
      <c r="C32" s="229" t="s">
        <v>48</v>
      </c>
      <c r="D32" s="141">
        <v>0</v>
      </c>
      <c r="E32" s="141">
        <v>0</v>
      </c>
      <c r="F32" s="141">
        <v>0</v>
      </c>
      <c r="G32" s="141">
        <v>0</v>
      </c>
      <c r="H32" s="141">
        <v>0</v>
      </c>
      <c r="I32" s="141">
        <v>0</v>
      </c>
      <c r="J32" s="141">
        <v>0</v>
      </c>
      <c r="K32" s="141">
        <v>0</v>
      </c>
      <c r="L32" s="141">
        <v>0</v>
      </c>
      <c r="M32" s="141">
        <v>0</v>
      </c>
      <c r="N32" s="141">
        <v>0</v>
      </c>
      <c r="O32" s="141">
        <v>0</v>
      </c>
      <c r="P32" s="142">
        <f t="shared" si="11"/>
        <v>0</v>
      </c>
      <c r="Q32" s="143">
        <f>+'CF Y1-Monthly'!$P32/$P$11</f>
        <v>0</v>
      </c>
      <c r="S32" s="148">
        <f t="shared" si="8"/>
        <v>0</v>
      </c>
    </row>
    <row r="33" spans="2:19">
      <c r="C33" s="230" t="s">
        <v>5</v>
      </c>
      <c r="D33" s="137">
        <v>4000</v>
      </c>
      <c r="E33" s="137">
        <v>4000</v>
      </c>
      <c r="F33" s="137">
        <v>4000</v>
      </c>
      <c r="G33" s="137">
        <v>4000</v>
      </c>
      <c r="H33" s="137">
        <v>4000</v>
      </c>
      <c r="I33" s="137">
        <v>4000</v>
      </c>
      <c r="J33" s="137">
        <v>4000</v>
      </c>
      <c r="K33" s="137">
        <v>4000</v>
      </c>
      <c r="L33" s="137">
        <v>4000</v>
      </c>
      <c r="M33" s="137">
        <v>4000</v>
      </c>
      <c r="N33" s="137">
        <v>4000</v>
      </c>
      <c r="O33" s="137">
        <v>4000</v>
      </c>
      <c r="P33" s="145">
        <f t="shared" si="11"/>
        <v>48000</v>
      </c>
      <c r="Q33" s="146">
        <f>+'CF Y1-Monthly'!$P33/$P$11</f>
        <v>0.16646436622160568</v>
      </c>
      <c r="R33" s="37"/>
      <c r="S33" s="147">
        <f t="shared" si="8"/>
        <v>48000</v>
      </c>
    </row>
    <row r="34" spans="2:19">
      <c r="C34" s="229" t="s">
        <v>74</v>
      </c>
      <c r="D34" s="141">
        <v>0</v>
      </c>
      <c r="E34" s="141">
        <v>0</v>
      </c>
      <c r="F34" s="141">
        <v>0</v>
      </c>
      <c r="G34" s="141">
        <v>0</v>
      </c>
      <c r="H34" s="141">
        <v>0</v>
      </c>
      <c r="I34" s="141">
        <v>0</v>
      </c>
      <c r="J34" s="141">
        <v>0</v>
      </c>
      <c r="K34" s="141">
        <v>0</v>
      </c>
      <c r="L34" s="141">
        <v>0</v>
      </c>
      <c r="M34" s="141">
        <v>0</v>
      </c>
      <c r="N34" s="141">
        <v>0</v>
      </c>
      <c r="O34" s="141">
        <v>0</v>
      </c>
      <c r="P34" s="142">
        <f t="shared" si="11"/>
        <v>0</v>
      </c>
      <c r="Q34" s="143">
        <f>+'CF Y1-Monthly'!$P34/$P$11</f>
        <v>0</v>
      </c>
      <c r="S34" s="148">
        <f t="shared" si="8"/>
        <v>0</v>
      </c>
    </row>
    <row r="35" spans="2:19">
      <c r="B35" s="290" t="s">
        <v>197</v>
      </c>
      <c r="C35" s="289" t="s">
        <v>135</v>
      </c>
      <c r="D35" s="147">
        <f>+'Payroll YR 1'!F113</f>
        <v>16017.908381062502</v>
      </c>
      <c r="E35" s="147">
        <f>+'Payroll YR 1'!G113</f>
        <v>16017.908381062502</v>
      </c>
      <c r="F35" s="147">
        <f>+'Payroll YR 1'!H113</f>
        <v>16017.908381062502</v>
      </c>
      <c r="G35" s="147">
        <f>+'Payroll YR 1'!I113</f>
        <v>16017.908381062502</v>
      </c>
      <c r="H35" s="147">
        <f>+'Payroll YR 1'!J113</f>
        <v>16017.908381062503</v>
      </c>
      <c r="I35" s="147">
        <f>+'Payroll YR 1'!K113</f>
        <v>16017.908381062502</v>
      </c>
      <c r="J35" s="147">
        <f>+'Payroll YR 1'!L113</f>
        <v>16017.908381062503</v>
      </c>
      <c r="K35" s="147">
        <f>+'Payroll YR 1'!M113</f>
        <v>16017.908381062502</v>
      </c>
      <c r="L35" s="147">
        <f>+'Payroll YR 1'!N113</f>
        <v>16017.908381062502</v>
      </c>
      <c r="M35" s="147">
        <f>+'Payroll YR 1'!O113</f>
        <v>16017.908381062502</v>
      </c>
      <c r="N35" s="147">
        <f>+'Payroll YR 1'!P113</f>
        <v>16017.908381062502</v>
      </c>
      <c r="O35" s="147">
        <f>+'Payroll YR 1'!Q113</f>
        <v>16017.908381062502</v>
      </c>
      <c r="P35" s="145">
        <f>SUM(D35:O35)</f>
        <v>192214.90057275002</v>
      </c>
      <c r="Q35" s="146">
        <f>+'CF Y1-Monthly'!$P35/$P$11</f>
        <v>0.66660274171232881</v>
      </c>
      <c r="R35" s="37"/>
      <c r="S35" s="147">
        <f t="shared" si="8"/>
        <v>192214.90057275002</v>
      </c>
    </row>
    <row r="36" spans="2:19">
      <c r="C36" s="229" t="s">
        <v>49</v>
      </c>
      <c r="D36" s="141">
        <v>0</v>
      </c>
      <c r="E36" s="141">
        <v>0</v>
      </c>
      <c r="F36" s="141">
        <v>0</v>
      </c>
      <c r="G36" s="141">
        <v>0</v>
      </c>
      <c r="H36" s="141">
        <v>0</v>
      </c>
      <c r="I36" s="141">
        <v>0</v>
      </c>
      <c r="J36" s="141">
        <v>0</v>
      </c>
      <c r="K36" s="141">
        <v>0</v>
      </c>
      <c r="L36" s="141">
        <v>0</v>
      </c>
      <c r="M36" s="141">
        <v>0</v>
      </c>
      <c r="N36" s="141">
        <v>0</v>
      </c>
      <c r="O36" s="141">
        <v>0</v>
      </c>
      <c r="P36" s="142">
        <f t="shared" si="11"/>
        <v>0</v>
      </c>
      <c r="Q36" s="143">
        <f>+'CF Y1-Monthly'!$P36/$P$11</f>
        <v>0</v>
      </c>
      <c r="S36" s="148">
        <f t="shared" si="8"/>
        <v>0</v>
      </c>
    </row>
    <row r="37" spans="2:19">
      <c r="C37" s="230" t="s">
        <v>51</v>
      </c>
      <c r="D37" s="137">
        <v>0</v>
      </c>
      <c r="E37" s="137">
        <v>0</v>
      </c>
      <c r="F37" s="137">
        <v>0</v>
      </c>
      <c r="G37" s="137">
        <v>0</v>
      </c>
      <c r="H37" s="137">
        <v>0</v>
      </c>
      <c r="I37" s="137">
        <v>0</v>
      </c>
      <c r="J37" s="137">
        <v>0</v>
      </c>
      <c r="K37" s="137">
        <v>0</v>
      </c>
      <c r="L37" s="137">
        <v>0</v>
      </c>
      <c r="M37" s="137">
        <v>0</v>
      </c>
      <c r="N37" s="137">
        <v>0</v>
      </c>
      <c r="O37" s="137">
        <v>0</v>
      </c>
      <c r="P37" s="145">
        <f t="shared" si="11"/>
        <v>0</v>
      </c>
      <c r="Q37" s="146">
        <f>+'CF Y1-Monthly'!$P37/$P$11</f>
        <v>0</v>
      </c>
      <c r="R37" s="37"/>
      <c r="S37" s="147">
        <f t="shared" si="8"/>
        <v>0</v>
      </c>
    </row>
    <row r="38" spans="2:19" ht="15.75" thickBot="1">
      <c r="C38" s="149"/>
      <c r="D38" s="141">
        <v>0</v>
      </c>
      <c r="E38" s="141">
        <v>0</v>
      </c>
      <c r="F38" s="141">
        <v>0</v>
      </c>
      <c r="G38" s="141">
        <v>0</v>
      </c>
      <c r="H38" s="141">
        <v>0</v>
      </c>
      <c r="I38" s="141">
        <v>0</v>
      </c>
      <c r="J38" s="141">
        <v>0</v>
      </c>
      <c r="K38" s="141">
        <v>0</v>
      </c>
      <c r="L38" s="141">
        <v>0</v>
      </c>
      <c r="M38" s="141">
        <v>0</v>
      </c>
      <c r="N38" s="141">
        <v>0</v>
      </c>
      <c r="O38" s="141">
        <v>0</v>
      </c>
      <c r="P38" s="142">
        <f t="shared" si="10"/>
        <v>0</v>
      </c>
      <c r="Q38" s="143">
        <f>+'CF Y1-Monthly'!$P38/$P$11</f>
        <v>0</v>
      </c>
      <c r="S38" s="148">
        <f t="shared" si="8"/>
        <v>0</v>
      </c>
    </row>
    <row r="39" spans="2:19" ht="16.5" thickTop="1" thickBot="1">
      <c r="C39" s="150" t="s">
        <v>1</v>
      </c>
      <c r="D39" s="151">
        <f t="shared" ref="D39:O39" si="12">SUM(D13:D38)</f>
        <v>30247.148011960522</v>
      </c>
      <c r="E39" s="151">
        <f t="shared" si="12"/>
        <v>29388.318959449105</v>
      </c>
      <c r="F39" s="151">
        <f t="shared" si="12"/>
        <v>32716.006459449105</v>
      </c>
      <c r="G39" s="151">
        <f t="shared" si="12"/>
        <v>29920.354157318208</v>
      </c>
      <c r="H39" s="151">
        <f t="shared" si="12"/>
        <v>30184.864906937692</v>
      </c>
      <c r="I39" s="151">
        <f t="shared" si="12"/>
        <v>29890.21717101684</v>
      </c>
      <c r="J39" s="151">
        <f t="shared" si="12"/>
        <v>30153.723354426278</v>
      </c>
      <c r="K39" s="151">
        <f t="shared" si="12"/>
        <v>30138.152578170568</v>
      </c>
      <c r="L39" s="151">
        <f t="shared" si="12"/>
        <v>29845.011691564785</v>
      </c>
      <c r="M39" s="151">
        <f t="shared" si="12"/>
        <v>30107.011025659151</v>
      </c>
      <c r="N39" s="151">
        <f t="shared" si="12"/>
        <v>29814.874705263413</v>
      </c>
      <c r="O39" s="151">
        <f t="shared" si="12"/>
        <v>30075.869473147737</v>
      </c>
      <c r="P39" s="151">
        <f t="shared" si="10"/>
        <v>362481.55249436339</v>
      </c>
      <c r="Q39" s="152">
        <f>SUBTOTAL(109,Q13:Q38)</f>
        <v>1.2570887896457896</v>
      </c>
      <c r="S39" s="151">
        <f t="shared" ref="S39" si="13">SUM(S13:S38)</f>
        <v>362481.55249436339</v>
      </c>
    </row>
    <row r="40" spans="2:19" ht="15.75" thickTop="1">
      <c r="C40" s="153" t="s">
        <v>28</v>
      </c>
      <c r="D40" s="154">
        <f t="shared" ref="D40:P40" si="14">IF(D11&lt;1,0,D39/D11)</f>
        <v>1.2350815848085146</v>
      </c>
      <c r="E40" s="154">
        <f t="shared" si="14"/>
        <v>1.328585848076361</v>
      </c>
      <c r="F40" s="154">
        <f t="shared" si="14"/>
        <v>1.3358924646569663</v>
      </c>
      <c r="G40" s="154">
        <f t="shared" si="14"/>
        <v>1.262462200730726</v>
      </c>
      <c r="H40" s="154">
        <f t="shared" si="14"/>
        <v>1.2325383792134623</v>
      </c>
      <c r="I40" s="154">
        <f t="shared" si="14"/>
        <v>1.2611905979332001</v>
      </c>
      <c r="J40" s="154">
        <f t="shared" si="14"/>
        <v>1.2312667764159362</v>
      </c>
      <c r="K40" s="154">
        <f t="shared" si="14"/>
        <v>1.2306309750171731</v>
      </c>
      <c r="L40" s="154">
        <f t="shared" si="14"/>
        <v>1.2592831937369107</v>
      </c>
      <c r="M40" s="154">
        <f t="shared" si="14"/>
        <v>1.2293593722196468</v>
      </c>
      <c r="N40" s="154">
        <f t="shared" si="14"/>
        <v>1.2580115909393845</v>
      </c>
      <c r="O40" s="154">
        <f t="shared" si="14"/>
        <v>1.2280877694221208</v>
      </c>
      <c r="P40" s="154">
        <f t="shared" si="14"/>
        <v>1.2570887896457894</v>
      </c>
      <c r="Q40" s="155"/>
      <c r="S40" s="154">
        <f t="shared" ref="S40" si="15">IF(S11&lt;1,0,S39/S11)</f>
        <v>1.2570887896457894</v>
      </c>
    </row>
    <row r="41" spans="2:19">
      <c r="C41" s="33" t="s">
        <v>11</v>
      </c>
      <c r="D41" s="11">
        <f t="shared" ref="D41:O41" si="16">D11-D39</f>
        <v>-5757.1480119605221</v>
      </c>
      <c r="E41" s="11">
        <f t="shared" si="16"/>
        <v>-7268.318959449105</v>
      </c>
      <c r="F41" s="11">
        <f t="shared" si="16"/>
        <v>-8226.006459449105</v>
      </c>
      <c r="G41" s="11">
        <f t="shared" si="16"/>
        <v>-6220.3541573182083</v>
      </c>
      <c r="H41" s="11">
        <f t="shared" si="16"/>
        <v>-5694.8649069376916</v>
      </c>
      <c r="I41" s="11">
        <f t="shared" si="16"/>
        <v>-6190.2171710168404</v>
      </c>
      <c r="J41" s="11">
        <f t="shared" si="16"/>
        <v>-5663.7233544262781</v>
      </c>
      <c r="K41" s="11">
        <f t="shared" si="16"/>
        <v>-5648.1525781705677</v>
      </c>
      <c r="L41" s="11">
        <f t="shared" si="16"/>
        <v>-6145.011691564785</v>
      </c>
      <c r="M41" s="11">
        <f t="shared" si="16"/>
        <v>-5617.0110256591506</v>
      </c>
      <c r="N41" s="11">
        <f t="shared" si="16"/>
        <v>-6114.8747052634135</v>
      </c>
      <c r="O41" s="11">
        <f t="shared" si="16"/>
        <v>-5585.8694731477372</v>
      </c>
      <c r="P41" s="12">
        <f>SUM(D41:O41)</f>
        <v>-74131.552494363394</v>
      </c>
      <c r="Q41" s="45">
        <f>+Q11-Q39</f>
        <v>-0.25708878964578963</v>
      </c>
      <c r="S41" s="12">
        <f>+S11-S39</f>
        <v>-74131.552494363394</v>
      </c>
    </row>
    <row r="42" spans="2:19">
      <c r="C42" s="32" t="s">
        <v>28</v>
      </c>
      <c r="D42" s="40">
        <f t="shared" ref="D42:P42" si="17">+IF(D41&lt;0,0,D41/D11)</f>
        <v>0</v>
      </c>
      <c r="E42" s="40">
        <f t="shared" si="17"/>
        <v>0</v>
      </c>
      <c r="F42" s="40">
        <f t="shared" si="17"/>
        <v>0</v>
      </c>
      <c r="G42" s="40">
        <f t="shared" si="17"/>
        <v>0</v>
      </c>
      <c r="H42" s="40">
        <f t="shared" si="17"/>
        <v>0</v>
      </c>
      <c r="I42" s="40">
        <f t="shared" si="17"/>
        <v>0</v>
      </c>
      <c r="J42" s="40">
        <f t="shared" si="17"/>
        <v>0</v>
      </c>
      <c r="K42" s="40">
        <f t="shared" si="17"/>
        <v>0</v>
      </c>
      <c r="L42" s="40">
        <f t="shared" si="17"/>
        <v>0</v>
      </c>
      <c r="M42" s="40">
        <f t="shared" si="17"/>
        <v>0</v>
      </c>
      <c r="N42" s="40">
        <f t="shared" si="17"/>
        <v>0</v>
      </c>
      <c r="O42" s="40">
        <f t="shared" si="17"/>
        <v>0</v>
      </c>
      <c r="P42" s="40">
        <f t="shared" si="17"/>
        <v>0</v>
      </c>
      <c r="Q42" s="9"/>
      <c r="S42" s="40">
        <f t="shared" ref="S42" si="18">+IF(S41&lt;0,0,S41/S11)</f>
        <v>0</v>
      </c>
    </row>
    <row r="43" spans="2:19">
      <c r="C43" s="164" t="s">
        <v>4</v>
      </c>
      <c r="D43" s="164">
        <f>+D5+D41</f>
        <v>344242.8519880395</v>
      </c>
      <c r="E43" s="165">
        <f t="shared" ref="E43:O43" si="19">+E5+E41</f>
        <v>32771.125884145928</v>
      </c>
      <c r="F43" s="165">
        <f t="shared" si="19"/>
        <v>19587.528554380155</v>
      </c>
      <c r="G43" s="165">
        <f t="shared" si="19"/>
        <v>9164.1834523888865</v>
      </c>
      <c r="H43" s="165">
        <f t="shared" si="19"/>
        <v>-984.9534890261848</v>
      </c>
      <c r="I43" s="165">
        <f t="shared" si="19"/>
        <v>-11377.79587843807</v>
      </c>
      <c r="J43" s="165">
        <f t="shared" si="19"/>
        <v>-21495.425577636441</v>
      </c>
      <c r="K43" s="165">
        <f t="shared" si="19"/>
        <v>-31345.837721065738</v>
      </c>
      <c r="L43" s="165">
        <f t="shared" si="19"/>
        <v>-41692.938751942726</v>
      </c>
      <c r="M43" s="165">
        <f t="shared" si="19"/>
        <v>-51763.320296879028</v>
      </c>
      <c r="N43" s="165">
        <f t="shared" si="19"/>
        <v>-62079.918795488782</v>
      </c>
      <c r="O43" s="165">
        <f t="shared" si="19"/>
        <v>-72118.793278502417</v>
      </c>
      <c r="P43" s="166"/>
      <c r="Q43" s="47"/>
      <c r="S43" s="165">
        <f t="shared" ref="S43" si="20">+S5+S41</f>
        <v>275868.44750563661</v>
      </c>
    </row>
    <row r="44" spans="2:19">
      <c r="C44" s="167"/>
      <c r="D44" s="168"/>
      <c r="E44" s="169"/>
      <c r="F44" s="169"/>
      <c r="G44" s="169"/>
      <c r="H44" s="169"/>
      <c r="I44" s="169"/>
      <c r="J44" s="169"/>
      <c r="K44" s="169"/>
      <c r="L44" s="169"/>
      <c r="M44" s="169"/>
      <c r="N44" s="169"/>
      <c r="O44" s="169"/>
      <c r="P44" s="170"/>
      <c r="Q44" s="47"/>
      <c r="S44" s="169"/>
    </row>
    <row r="45" spans="2:19">
      <c r="B45" s="290" t="s">
        <v>197</v>
      </c>
      <c r="C45" s="171" t="s">
        <v>6</v>
      </c>
      <c r="D45" s="132">
        <f>+'Debt YR 1'!D7</f>
        <v>-2500.0001000000002</v>
      </c>
      <c r="E45" s="132">
        <f>+'Debt YR 1'!E7</f>
        <v>-2500.0001000000002</v>
      </c>
      <c r="F45" s="132">
        <f>+'Debt YR 1'!F7</f>
        <v>-2500.0001000000002</v>
      </c>
      <c r="G45" s="132">
        <f>+'Debt YR 1'!G7</f>
        <v>-2500.0001000000002</v>
      </c>
      <c r="H45" s="132">
        <f>+'Debt YR 1'!H7</f>
        <v>-2500.0001000000002</v>
      </c>
      <c r="I45" s="132">
        <f>+'Debt YR 1'!I7</f>
        <v>-2500.0001000000002</v>
      </c>
      <c r="J45" s="132">
        <f>+'Debt YR 1'!J7</f>
        <v>-2500.0001000000002</v>
      </c>
      <c r="K45" s="132">
        <f>+'Debt YR 1'!K7</f>
        <v>-2500.0001000000002</v>
      </c>
      <c r="L45" s="132">
        <f>+'Debt YR 1'!L7</f>
        <v>-2500.0001000000002</v>
      </c>
      <c r="M45" s="132">
        <f>+'Debt YR 1'!M7</f>
        <v>-2500.0001000000002</v>
      </c>
      <c r="N45" s="132">
        <f>+'Debt YR 1'!N7</f>
        <v>-2500.0001000000002</v>
      </c>
      <c r="O45" s="132">
        <f>+'Debt YR 1'!O7</f>
        <v>-2500.0001000000002</v>
      </c>
      <c r="P45" s="133">
        <f>SUM(D45:O45)</f>
        <v>-30000.00120000001</v>
      </c>
      <c r="Q45" s="47"/>
      <c r="R45" s="37"/>
      <c r="S45" s="131">
        <f>P45</f>
        <v>-30000.00120000001</v>
      </c>
    </row>
    <row r="46" spans="2:19">
      <c r="C46" s="172"/>
      <c r="D46" s="214"/>
      <c r="E46" s="36"/>
      <c r="F46" s="36"/>
      <c r="G46" s="36"/>
      <c r="H46" s="36"/>
      <c r="I46" s="36"/>
      <c r="J46" s="36"/>
      <c r="K46" s="36"/>
      <c r="L46" s="36"/>
      <c r="M46" s="36"/>
      <c r="N46" s="36"/>
      <c r="O46" s="36"/>
      <c r="P46" s="35"/>
      <c r="Q46" s="47"/>
      <c r="S46" s="29"/>
    </row>
    <row r="47" spans="2:19">
      <c r="B47" s="290" t="s">
        <v>197</v>
      </c>
      <c r="C47" s="171" t="s">
        <v>77</v>
      </c>
      <c r="D47" s="132">
        <f>+WC!D14</f>
        <v>-1703.4070444444467</v>
      </c>
      <c r="E47" s="132">
        <f>+WC!E14</f>
        <v>-2457.5907703166677</v>
      </c>
      <c r="F47" s="132">
        <f>+WC!F14</f>
        <v>-1702.9908446730606</v>
      </c>
      <c r="G47" s="132">
        <f>+WC!G14</f>
        <v>-1954.2719344773795</v>
      </c>
      <c r="H47" s="132">
        <f>+WC!H14</f>
        <v>-1702.6251183950444</v>
      </c>
      <c r="I47" s="132">
        <f>+WC!I14</f>
        <v>-1953.9062447720935</v>
      </c>
      <c r="J47" s="132">
        <f>+WC!J14</f>
        <v>-1702.2594652587286</v>
      </c>
      <c r="K47" s="132">
        <f>+WC!K14</f>
        <v>-1702.0892393122049</v>
      </c>
      <c r="L47" s="132">
        <f>+WC!L14</f>
        <v>-1953.3704192771547</v>
      </c>
      <c r="M47" s="132">
        <f>+WC!M14</f>
        <v>-1701.7236933463428</v>
      </c>
      <c r="N47" s="132">
        <f>+WC!N14</f>
        <v>-1953.0049098659001</v>
      </c>
      <c r="O47" s="132">
        <f>+WC!O14</f>
        <v>-1701.358220486014</v>
      </c>
      <c r="P47" s="133">
        <f>SUM(D47:O47)</f>
        <v>-22188.597904625036</v>
      </c>
      <c r="Q47" s="47"/>
      <c r="R47" s="37"/>
      <c r="S47" s="132">
        <f>P47</f>
        <v>-22188.597904625036</v>
      </c>
    </row>
    <row r="48" spans="2:19">
      <c r="C48" s="172"/>
      <c r="D48" s="214"/>
      <c r="E48" s="36"/>
      <c r="F48" s="36"/>
      <c r="G48" s="36"/>
      <c r="H48" s="36"/>
      <c r="I48" s="36"/>
      <c r="J48" s="36"/>
      <c r="K48" s="36"/>
      <c r="L48" s="36"/>
      <c r="M48" s="36"/>
      <c r="N48" s="36"/>
      <c r="O48" s="36"/>
      <c r="P48" s="35"/>
      <c r="Q48" s="47"/>
      <c r="S48" s="29"/>
    </row>
    <row r="49" spans="2:19">
      <c r="C49" s="173" t="s">
        <v>38</v>
      </c>
      <c r="D49" s="132">
        <f>-'Source-Use'!G28-'Source-Use'!G29</f>
        <v>-300000</v>
      </c>
      <c r="E49" s="176">
        <v>0</v>
      </c>
      <c r="F49" s="176">
        <v>0</v>
      </c>
      <c r="G49" s="176">
        <v>0</v>
      </c>
      <c r="H49" s="176">
        <v>0</v>
      </c>
      <c r="I49" s="176">
        <v>0</v>
      </c>
      <c r="J49" s="176">
        <v>0</v>
      </c>
      <c r="K49" s="176">
        <v>0</v>
      </c>
      <c r="L49" s="176">
        <v>0</v>
      </c>
      <c r="M49" s="176">
        <v>0</v>
      </c>
      <c r="N49" s="176">
        <v>0</v>
      </c>
      <c r="O49" s="176">
        <v>0</v>
      </c>
      <c r="P49" s="133">
        <f>SUM(D49:O49)</f>
        <v>-300000</v>
      </c>
      <c r="Q49" s="47"/>
      <c r="R49" s="37"/>
      <c r="S49" s="132">
        <f>P49</f>
        <v>-300000</v>
      </c>
    </row>
    <row r="50" spans="2:19">
      <c r="C50" s="174"/>
      <c r="D50" s="215"/>
      <c r="E50" s="216"/>
      <c r="F50" s="216"/>
      <c r="G50" s="216"/>
      <c r="H50" s="216"/>
      <c r="I50" s="216"/>
      <c r="J50" s="216"/>
      <c r="K50" s="216"/>
      <c r="L50" s="216"/>
      <c r="M50" s="216"/>
      <c r="N50" s="216"/>
      <c r="O50" s="216"/>
      <c r="P50" s="134"/>
      <c r="Q50" s="47"/>
      <c r="S50" s="10"/>
    </row>
    <row r="51" spans="2:19">
      <c r="C51" s="171" t="s">
        <v>37</v>
      </c>
      <c r="D51" s="176">
        <v>0</v>
      </c>
      <c r="E51" s="177">
        <v>0</v>
      </c>
      <c r="F51" s="177">
        <v>0</v>
      </c>
      <c r="G51" s="177">
        <v>0</v>
      </c>
      <c r="H51" s="177">
        <v>0</v>
      </c>
      <c r="I51" s="177">
        <v>0</v>
      </c>
      <c r="J51" s="177">
        <v>0</v>
      </c>
      <c r="K51" s="177">
        <v>0</v>
      </c>
      <c r="L51" s="177">
        <v>0</v>
      </c>
      <c r="M51" s="177">
        <v>0</v>
      </c>
      <c r="N51" s="177">
        <v>0</v>
      </c>
      <c r="O51" s="177">
        <v>0</v>
      </c>
      <c r="P51" s="133">
        <f>SUM(D51:O51)</f>
        <v>0</v>
      </c>
      <c r="Q51" s="47"/>
      <c r="R51" s="37"/>
      <c r="S51" s="132">
        <f>P51</f>
        <v>0</v>
      </c>
    </row>
    <row r="52" spans="2:19">
      <c r="C52" s="175"/>
      <c r="D52" s="34"/>
      <c r="E52" s="29"/>
      <c r="F52" s="29"/>
      <c r="G52" s="29"/>
      <c r="H52" s="29"/>
      <c r="I52" s="29"/>
      <c r="J52" s="29"/>
      <c r="K52" s="29"/>
      <c r="L52" s="29"/>
      <c r="M52" s="29"/>
      <c r="N52" s="29"/>
      <c r="O52" s="29"/>
      <c r="P52" s="134"/>
      <c r="Q52" s="47"/>
      <c r="S52" s="29"/>
    </row>
    <row r="53" spans="2:19">
      <c r="C53" s="171" t="s">
        <v>59</v>
      </c>
      <c r="D53" s="176">
        <v>0</v>
      </c>
      <c r="E53" s="177">
        <v>0</v>
      </c>
      <c r="F53" s="177">
        <v>0</v>
      </c>
      <c r="G53" s="177">
        <v>0</v>
      </c>
      <c r="H53" s="177">
        <v>0</v>
      </c>
      <c r="I53" s="177">
        <v>0</v>
      </c>
      <c r="J53" s="177">
        <v>0</v>
      </c>
      <c r="K53" s="177">
        <v>0</v>
      </c>
      <c r="L53" s="177">
        <v>0</v>
      </c>
      <c r="M53" s="177">
        <v>0</v>
      </c>
      <c r="N53" s="177">
        <v>0</v>
      </c>
      <c r="O53" s="177">
        <v>0</v>
      </c>
      <c r="P53" s="133">
        <f>SUM(D53:O53)</f>
        <v>0</v>
      </c>
      <c r="Q53" s="47"/>
      <c r="S53" s="132">
        <f>P53</f>
        <v>0</v>
      </c>
    </row>
    <row r="54" spans="2:19">
      <c r="C54" s="175"/>
      <c r="D54" s="34"/>
      <c r="E54" s="29"/>
      <c r="F54" s="29"/>
      <c r="G54" s="29"/>
      <c r="H54" s="29"/>
      <c r="I54" s="29"/>
      <c r="J54" s="29"/>
      <c r="K54" s="29"/>
      <c r="L54" s="29"/>
      <c r="M54" s="29"/>
      <c r="N54" s="29"/>
      <c r="O54" s="29"/>
      <c r="P54" s="35"/>
      <c r="Q54" s="47"/>
      <c r="S54" s="29"/>
    </row>
    <row r="55" spans="2:19">
      <c r="C55" s="178" t="s">
        <v>2</v>
      </c>
      <c r="D55" s="179">
        <f t="shared" ref="D55:O55" si="21">D43+SUM(D45:D54)</f>
        <v>40039.444843595033</v>
      </c>
      <c r="E55" s="11">
        <f t="shared" si="21"/>
        <v>27813.53501382926</v>
      </c>
      <c r="F55" s="11">
        <f t="shared" si="21"/>
        <v>15384.537609707095</v>
      </c>
      <c r="G55" s="11">
        <f t="shared" si="21"/>
        <v>4709.9114179115068</v>
      </c>
      <c r="H55" s="11">
        <f t="shared" si="21"/>
        <v>-5187.5787074212294</v>
      </c>
      <c r="I55" s="11">
        <f t="shared" si="21"/>
        <v>-15831.702223210163</v>
      </c>
      <c r="J55" s="11">
        <f t="shared" si="21"/>
        <v>-25697.68514289517</v>
      </c>
      <c r="K55" s="11">
        <f t="shared" si="21"/>
        <v>-35547.927060377944</v>
      </c>
      <c r="L55" s="11">
        <f t="shared" si="21"/>
        <v>-46146.309271219878</v>
      </c>
      <c r="M55" s="11">
        <f t="shared" si="21"/>
        <v>-55965.044090225369</v>
      </c>
      <c r="N55" s="11">
        <f t="shared" si="21"/>
        <v>-66532.923805354687</v>
      </c>
      <c r="O55" s="11">
        <f t="shared" si="21"/>
        <v>-76320.151598988436</v>
      </c>
      <c r="P55" s="135"/>
      <c r="Q55" s="47"/>
      <c r="S55" s="11">
        <f t="shared" ref="S55" si="22">S43+SUM(S45:S54)</f>
        <v>-76320.15159898845</v>
      </c>
    </row>
    <row r="56" spans="2:19">
      <c r="C56" s="38"/>
      <c r="D56" s="48"/>
      <c r="E56" s="48"/>
      <c r="F56" s="48"/>
      <c r="G56" s="48"/>
      <c r="H56" s="48"/>
      <c r="I56" s="48"/>
      <c r="J56" s="48"/>
      <c r="K56" s="48"/>
      <c r="L56" s="48"/>
      <c r="M56" s="48"/>
      <c r="N56" s="48"/>
      <c r="O56" s="48"/>
      <c r="P56" s="47"/>
      <c r="Q56" s="47"/>
    </row>
    <row r="57" spans="2:19" ht="16.5" thickBot="1">
      <c r="C57" s="471" t="s">
        <v>408</v>
      </c>
      <c r="D57" s="48"/>
      <c r="E57" s="48"/>
      <c r="F57" s="48"/>
      <c r="G57" s="48"/>
      <c r="H57" s="48"/>
      <c r="I57" s="48"/>
      <c r="J57" s="48"/>
      <c r="K57" s="48"/>
      <c r="L57" s="48"/>
      <c r="M57" s="48"/>
      <c r="N57" s="48"/>
      <c r="O57" s="48"/>
      <c r="P57" s="47"/>
      <c r="Q57" s="47"/>
    </row>
    <row r="58" spans="2:19">
      <c r="B58" s="559" t="s">
        <v>661</v>
      </c>
      <c r="C58" s="299" t="s">
        <v>208</v>
      </c>
      <c r="D58" s="301">
        <v>31</v>
      </c>
      <c r="E58" s="301">
        <v>28</v>
      </c>
      <c r="F58" s="301">
        <v>31</v>
      </c>
      <c r="G58" s="301">
        <v>30</v>
      </c>
      <c r="H58" s="301">
        <v>31</v>
      </c>
      <c r="I58" s="301">
        <v>30</v>
      </c>
      <c r="J58" s="301">
        <v>31</v>
      </c>
      <c r="K58" s="301">
        <v>31</v>
      </c>
      <c r="L58" s="301">
        <v>30</v>
      </c>
      <c r="M58" s="301">
        <v>31</v>
      </c>
      <c r="N58" s="301">
        <v>30</v>
      </c>
      <c r="O58" s="301">
        <v>31</v>
      </c>
      <c r="P58" s="37">
        <f>SUM(D58:O58)</f>
        <v>365</v>
      </c>
      <c r="Q58" s="409" t="s">
        <v>67</v>
      </c>
    </row>
    <row r="59" spans="2:19">
      <c r="C59" s="296" t="str">
        <f>+C6</f>
        <v>Meals</v>
      </c>
    </row>
    <row r="60" spans="2:19">
      <c r="C60" s="297" t="s">
        <v>198</v>
      </c>
      <c r="D60" s="27">
        <f>+D61*D62</f>
        <v>7440</v>
      </c>
      <c r="E60" s="27">
        <f t="shared" ref="E60:O60" si="23">+E61*E62</f>
        <v>6720</v>
      </c>
      <c r="F60" s="27">
        <f t="shared" si="23"/>
        <v>7440</v>
      </c>
      <c r="G60" s="27">
        <f t="shared" si="23"/>
        <v>7200</v>
      </c>
      <c r="H60" s="27">
        <f t="shared" si="23"/>
        <v>7440</v>
      </c>
      <c r="I60" s="27">
        <f t="shared" si="23"/>
        <v>7200</v>
      </c>
      <c r="J60" s="27">
        <f t="shared" si="23"/>
        <v>7440</v>
      </c>
      <c r="K60" s="27">
        <f t="shared" si="23"/>
        <v>7440</v>
      </c>
      <c r="L60" s="27">
        <f t="shared" si="23"/>
        <v>7200</v>
      </c>
      <c r="M60" s="27">
        <f t="shared" si="23"/>
        <v>7440</v>
      </c>
      <c r="N60" s="27">
        <f t="shared" si="23"/>
        <v>7200</v>
      </c>
      <c r="O60" s="27">
        <f t="shared" si="23"/>
        <v>7440</v>
      </c>
      <c r="P60" s="290">
        <f>SUM(D60:O60)</f>
        <v>87600</v>
      </c>
    </row>
    <row r="61" spans="2:19">
      <c r="C61" s="292" t="s">
        <v>199</v>
      </c>
      <c r="D61" s="293">
        <v>12</v>
      </c>
      <c r="E61" s="293">
        <v>12</v>
      </c>
      <c r="F61" s="293">
        <v>12</v>
      </c>
      <c r="G61" s="293">
        <v>12</v>
      </c>
      <c r="H61" s="293">
        <v>12</v>
      </c>
      <c r="I61" s="293">
        <v>12</v>
      </c>
      <c r="J61" s="293">
        <v>12</v>
      </c>
      <c r="K61" s="293">
        <v>12</v>
      </c>
      <c r="L61" s="293">
        <v>12</v>
      </c>
      <c r="M61" s="293">
        <v>12</v>
      </c>
      <c r="N61" s="293">
        <v>12</v>
      </c>
      <c r="O61" s="293">
        <v>12</v>
      </c>
      <c r="Q61" s="408">
        <f>AVERAGE(D61:O61)</f>
        <v>12</v>
      </c>
    </row>
    <row r="62" spans="2:19">
      <c r="C62" s="294" t="s">
        <v>207</v>
      </c>
      <c r="D62" s="558">
        <f t="shared" ref="D62:O62" si="24">+$B$63*D58</f>
        <v>620</v>
      </c>
      <c r="E62" s="558">
        <f t="shared" si="24"/>
        <v>560</v>
      </c>
      <c r="F62" s="558">
        <f t="shared" si="24"/>
        <v>620</v>
      </c>
      <c r="G62" s="558">
        <f t="shared" si="24"/>
        <v>600</v>
      </c>
      <c r="H62" s="558">
        <f t="shared" si="24"/>
        <v>620</v>
      </c>
      <c r="I62" s="558">
        <f t="shared" si="24"/>
        <v>600</v>
      </c>
      <c r="J62" s="558">
        <f t="shared" si="24"/>
        <v>620</v>
      </c>
      <c r="K62" s="558">
        <f t="shared" si="24"/>
        <v>620</v>
      </c>
      <c r="L62" s="558">
        <f t="shared" si="24"/>
        <v>600</v>
      </c>
      <c r="M62" s="558">
        <f t="shared" si="24"/>
        <v>620</v>
      </c>
      <c r="N62" s="558">
        <f t="shared" si="24"/>
        <v>600</v>
      </c>
      <c r="O62" s="558">
        <f t="shared" si="24"/>
        <v>620</v>
      </c>
      <c r="P62" s="295">
        <f>SUM(D62:O62)</f>
        <v>7300</v>
      </c>
    </row>
    <row r="63" spans="2:19">
      <c r="B63" s="557">
        <v>20</v>
      </c>
      <c r="C63" s="294" t="s">
        <v>206</v>
      </c>
      <c r="D63" s="300">
        <f>+D62/D58</f>
        <v>20</v>
      </c>
      <c r="E63" s="300">
        <f t="shared" ref="E63:O63" si="25">+E62/E58</f>
        <v>20</v>
      </c>
      <c r="F63" s="300">
        <f t="shared" si="25"/>
        <v>20</v>
      </c>
      <c r="G63" s="300">
        <f t="shared" si="25"/>
        <v>20</v>
      </c>
      <c r="H63" s="300">
        <f t="shared" si="25"/>
        <v>20</v>
      </c>
      <c r="I63" s="300">
        <f t="shared" si="25"/>
        <v>20</v>
      </c>
      <c r="J63" s="300">
        <f t="shared" si="25"/>
        <v>20</v>
      </c>
      <c r="K63" s="300">
        <f t="shared" si="25"/>
        <v>20</v>
      </c>
      <c r="L63" s="300">
        <f t="shared" si="25"/>
        <v>20</v>
      </c>
      <c r="M63" s="300">
        <f t="shared" si="25"/>
        <v>20</v>
      </c>
      <c r="N63" s="300">
        <f t="shared" si="25"/>
        <v>20</v>
      </c>
      <c r="O63" s="300">
        <f t="shared" si="25"/>
        <v>20</v>
      </c>
      <c r="P63" s="295"/>
    </row>
    <row r="64" spans="2:19">
      <c r="C64" s="296" t="str">
        <f>+C7</f>
        <v>Appetizers</v>
      </c>
    </row>
    <row r="65" spans="2:17">
      <c r="C65" s="297" t="s">
        <v>198</v>
      </c>
      <c r="D65" s="27">
        <f>+D66*D67</f>
        <v>6200</v>
      </c>
      <c r="E65" s="27">
        <f t="shared" ref="E65" si="26">+E66*E67</f>
        <v>5600</v>
      </c>
      <c r="F65" s="27">
        <f t="shared" ref="F65" si="27">+F66*F67</f>
        <v>6200</v>
      </c>
      <c r="G65" s="27">
        <f t="shared" ref="G65" si="28">+G66*G67</f>
        <v>6000</v>
      </c>
      <c r="H65" s="27">
        <f t="shared" ref="H65" si="29">+H66*H67</f>
        <v>6200</v>
      </c>
      <c r="I65" s="27">
        <f t="shared" ref="I65" si="30">+I66*I67</f>
        <v>6000</v>
      </c>
      <c r="J65" s="27">
        <f t="shared" ref="J65" si="31">+J66*J67</f>
        <v>6200</v>
      </c>
      <c r="K65" s="27">
        <f t="shared" ref="K65" si="32">+K66*K67</f>
        <v>6200</v>
      </c>
      <c r="L65" s="27">
        <f t="shared" ref="L65" si="33">+L66*L67</f>
        <v>6000</v>
      </c>
      <c r="M65" s="27">
        <f t="shared" ref="M65" si="34">+M66*M67</f>
        <v>6200</v>
      </c>
      <c r="N65" s="27">
        <f t="shared" ref="N65" si="35">+N66*N67</f>
        <v>6000</v>
      </c>
      <c r="O65" s="27">
        <f t="shared" ref="O65" si="36">+O66*O67</f>
        <v>6200</v>
      </c>
      <c r="P65" s="290">
        <f>SUM(D65:O65)</f>
        <v>73000</v>
      </c>
    </row>
    <row r="66" spans="2:17">
      <c r="C66" s="292" t="s">
        <v>199</v>
      </c>
      <c r="D66" s="293">
        <v>10</v>
      </c>
      <c r="E66" s="293">
        <v>10</v>
      </c>
      <c r="F66" s="293">
        <v>10</v>
      </c>
      <c r="G66" s="293">
        <v>10</v>
      </c>
      <c r="H66" s="293">
        <v>10</v>
      </c>
      <c r="I66" s="293">
        <v>10</v>
      </c>
      <c r="J66" s="293">
        <v>10</v>
      </c>
      <c r="K66" s="293">
        <v>10</v>
      </c>
      <c r="L66" s="293">
        <v>10</v>
      </c>
      <c r="M66" s="293">
        <v>10</v>
      </c>
      <c r="N66" s="293">
        <v>10</v>
      </c>
      <c r="O66" s="293">
        <v>10</v>
      </c>
      <c r="Q66" s="408">
        <f>AVERAGE(D66:O66)</f>
        <v>10</v>
      </c>
    </row>
    <row r="67" spans="2:17">
      <c r="C67" s="294" t="s">
        <v>207</v>
      </c>
      <c r="D67" s="558">
        <f>+$B$68*D58</f>
        <v>620</v>
      </c>
      <c r="E67" s="558">
        <f t="shared" ref="E67:O67" si="37">+$B$68*E58</f>
        <v>560</v>
      </c>
      <c r="F67" s="558">
        <f t="shared" si="37"/>
        <v>620</v>
      </c>
      <c r="G67" s="558">
        <f t="shared" si="37"/>
        <v>600</v>
      </c>
      <c r="H67" s="558">
        <f t="shared" si="37"/>
        <v>620</v>
      </c>
      <c r="I67" s="558">
        <f t="shared" si="37"/>
        <v>600</v>
      </c>
      <c r="J67" s="558">
        <f t="shared" si="37"/>
        <v>620</v>
      </c>
      <c r="K67" s="558">
        <f t="shared" si="37"/>
        <v>620</v>
      </c>
      <c r="L67" s="558">
        <f t="shared" si="37"/>
        <v>600</v>
      </c>
      <c r="M67" s="558">
        <f t="shared" si="37"/>
        <v>620</v>
      </c>
      <c r="N67" s="558">
        <f t="shared" si="37"/>
        <v>600</v>
      </c>
      <c r="O67" s="558">
        <f t="shared" si="37"/>
        <v>620</v>
      </c>
      <c r="P67" s="295">
        <f>SUM(D67:O67)</f>
        <v>7300</v>
      </c>
    </row>
    <row r="68" spans="2:17">
      <c r="B68" s="557">
        <v>20</v>
      </c>
      <c r="C68" s="294" t="s">
        <v>206</v>
      </c>
      <c r="D68" s="300">
        <f>+D67/D58</f>
        <v>20</v>
      </c>
      <c r="E68" s="300">
        <f t="shared" ref="E68:O68" si="38">+E67/E58</f>
        <v>20</v>
      </c>
      <c r="F68" s="300">
        <f t="shared" si="38"/>
        <v>20</v>
      </c>
      <c r="G68" s="300">
        <f t="shared" si="38"/>
        <v>20</v>
      </c>
      <c r="H68" s="300">
        <f t="shared" si="38"/>
        <v>20</v>
      </c>
      <c r="I68" s="300">
        <f t="shared" si="38"/>
        <v>20</v>
      </c>
      <c r="J68" s="300">
        <f t="shared" si="38"/>
        <v>20</v>
      </c>
      <c r="K68" s="300">
        <f t="shared" si="38"/>
        <v>20</v>
      </c>
      <c r="L68" s="300">
        <f t="shared" si="38"/>
        <v>20</v>
      </c>
      <c r="M68" s="300">
        <f t="shared" si="38"/>
        <v>20</v>
      </c>
      <c r="N68" s="300">
        <f t="shared" si="38"/>
        <v>20</v>
      </c>
      <c r="O68" s="300">
        <f t="shared" si="38"/>
        <v>20</v>
      </c>
      <c r="P68" s="295"/>
    </row>
    <row r="69" spans="2:17">
      <c r="C69" s="294"/>
      <c r="D69" s="295"/>
      <c r="E69" s="295"/>
      <c r="F69" s="295"/>
      <c r="G69" s="295"/>
      <c r="H69" s="295"/>
      <c r="I69" s="295"/>
      <c r="J69" s="295"/>
      <c r="K69" s="295"/>
      <c r="L69" s="295"/>
      <c r="M69" s="295"/>
      <c r="N69" s="295"/>
      <c r="O69" s="295"/>
      <c r="P69" s="295"/>
    </row>
    <row r="70" spans="2:17">
      <c r="C70" s="296" t="str">
        <f>+C8</f>
        <v>Beverages</v>
      </c>
    </row>
    <row r="71" spans="2:17">
      <c r="C71" s="297" t="s">
        <v>198</v>
      </c>
      <c r="D71" s="27">
        <f>+D72*D73</f>
        <v>1550</v>
      </c>
      <c r="E71" s="27">
        <f t="shared" ref="E71" si="39">+E72*E73</f>
        <v>1400</v>
      </c>
      <c r="F71" s="27">
        <f t="shared" ref="F71" si="40">+F72*F73</f>
        <v>1550</v>
      </c>
      <c r="G71" s="27">
        <f t="shared" ref="G71" si="41">+G72*G73</f>
        <v>1500</v>
      </c>
      <c r="H71" s="27">
        <f t="shared" ref="H71" si="42">+H72*H73</f>
        <v>1550</v>
      </c>
      <c r="I71" s="27">
        <f t="shared" ref="I71" si="43">+I72*I73</f>
        <v>1500</v>
      </c>
      <c r="J71" s="27">
        <f t="shared" ref="J71" si="44">+J72*J73</f>
        <v>1550</v>
      </c>
      <c r="K71" s="27">
        <f t="shared" ref="K71" si="45">+K72*K73</f>
        <v>1550</v>
      </c>
      <c r="L71" s="27">
        <f t="shared" ref="L71" si="46">+L72*L73</f>
        <v>1500</v>
      </c>
      <c r="M71" s="27">
        <f t="shared" ref="M71" si="47">+M72*M73</f>
        <v>1550</v>
      </c>
      <c r="N71" s="27">
        <f t="shared" ref="N71" si="48">+N72*N73</f>
        <v>1500</v>
      </c>
      <c r="O71" s="27">
        <f t="shared" ref="O71" si="49">+O72*O73</f>
        <v>1550</v>
      </c>
      <c r="P71" s="290">
        <f>SUM(D71:O71)</f>
        <v>18250</v>
      </c>
    </row>
    <row r="72" spans="2:17">
      <c r="C72" s="292" t="s">
        <v>199</v>
      </c>
      <c r="D72" s="293">
        <v>2.5</v>
      </c>
      <c r="E72" s="293">
        <v>2.5</v>
      </c>
      <c r="F72" s="293">
        <v>2.5</v>
      </c>
      <c r="G72" s="293">
        <v>2.5</v>
      </c>
      <c r="H72" s="293">
        <v>2.5</v>
      </c>
      <c r="I72" s="293">
        <v>2.5</v>
      </c>
      <c r="J72" s="293">
        <v>2.5</v>
      </c>
      <c r="K72" s="293">
        <v>2.5</v>
      </c>
      <c r="L72" s="293">
        <v>2.5</v>
      </c>
      <c r="M72" s="293">
        <v>2.5</v>
      </c>
      <c r="N72" s="293">
        <v>2.5</v>
      </c>
      <c r="O72" s="293">
        <v>2.5</v>
      </c>
      <c r="Q72" s="408">
        <f>AVERAGE(D72:O72)</f>
        <v>2.5</v>
      </c>
    </row>
    <row r="73" spans="2:17">
      <c r="C73" s="294" t="s">
        <v>207</v>
      </c>
      <c r="D73" s="558">
        <f>+$B$74*D58</f>
        <v>620</v>
      </c>
      <c r="E73" s="558">
        <f t="shared" ref="E73:O73" si="50">+$B$74*E58</f>
        <v>560</v>
      </c>
      <c r="F73" s="558">
        <f t="shared" si="50"/>
        <v>620</v>
      </c>
      <c r="G73" s="558">
        <f t="shared" si="50"/>
        <v>600</v>
      </c>
      <c r="H73" s="558">
        <f t="shared" si="50"/>
        <v>620</v>
      </c>
      <c r="I73" s="558">
        <f t="shared" si="50"/>
        <v>600</v>
      </c>
      <c r="J73" s="558">
        <f t="shared" si="50"/>
        <v>620</v>
      </c>
      <c r="K73" s="558">
        <f t="shared" si="50"/>
        <v>620</v>
      </c>
      <c r="L73" s="558">
        <f t="shared" si="50"/>
        <v>600</v>
      </c>
      <c r="M73" s="558">
        <f t="shared" si="50"/>
        <v>620</v>
      </c>
      <c r="N73" s="558">
        <f t="shared" si="50"/>
        <v>600</v>
      </c>
      <c r="O73" s="558">
        <f t="shared" si="50"/>
        <v>620</v>
      </c>
      <c r="P73" s="295">
        <f>SUM(D73:O73)</f>
        <v>7300</v>
      </c>
    </row>
    <row r="74" spans="2:17">
      <c r="B74" s="557">
        <v>20</v>
      </c>
      <c r="C74" s="294" t="s">
        <v>206</v>
      </c>
      <c r="D74" s="300">
        <f>+D73/D58</f>
        <v>20</v>
      </c>
      <c r="E74" s="300">
        <f t="shared" ref="E74:O74" si="51">+E73/E58</f>
        <v>20</v>
      </c>
      <c r="F74" s="300">
        <f t="shared" si="51"/>
        <v>20</v>
      </c>
      <c r="G74" s="300">
        <f t="shared" si="51"/>
        <v>20</v>
      </c>
      <c r="H74" s="300">
        <f t="shared" si="51"/>
        <v>20</v>
      </c>
      <c r="I74" s="300">
        <f t="shared" si="51"/>
        <v>20</v>
      </c>
      <c r="J74" s="300">
        <f t="shared" si="51"/>
        <v>20</v>
      </c>
      <c r="K74" s="300">
        <f t="shared" si="51"/>
        <v>20</v>
      </c>
      <c r="L74" s="300">
        <f t="shared" si="51"/>
        <v>20</v>
      </c>
      <c r="M74" s="300">
        <f t="shared" si="51"/>
        <v>20</v>
      </c>
      <c r="N74" s="300">
        <f t="shared" si="51"/>
        <v>20</v>
      </c>
      <c r="O74" s="300">
        <f t="shared" si="51"/>
        <v>20</v>
      </c>
      <c r="P74" s="295"/>
    </row>
    <row r="75" spans="2:17">
      <c r="C75" s="294"/>
      <c r="D75" s="295"/>
      <c r="E75" s="295"/>
      <c r="F75" s="295"/>
      <c r="G75" s="295"/>
      <c r="H75" s="295"/>
      <c r="I75" s="295"/>
      <c r="J75" s="295"/>
      <c r="K75" s="295"/>
      <c r="L75" s="295"/>
      <c r="M75" s="295"/>
      <c r="N75" s="295"/>
      <c r="O75" s="295"/>
      <c r="P75" s="295"/>
    </row>
    <row r="76" spans="2:17">
      <c r="C76" s="296" t="str">
        <f>+C9</f>
        <v>Alchohol</v>
      </c>
    </row>
    <row r="77" spans="2:17">
      <c r="C77" s="297" t="s">
        <v>198</v>
      </c>
      <c r="D77" s="27">
        <f>+D78*D79</f>
        <v>9300</v>
      </c>
      <c r="E77" s="27">
        <f t="shared" ref="E77" si="52">+E78*E79</f>
        <v>8400</v>
      </c>
      <c r="F77" s="27">
        <f t="shared" ref="F77" si="53">+F78*F79</f>
        <v>9300</v>
      </c>
      <c r="G77" s="27">
        <f t="shared" ref="G77" si="54">+G78*G79</f>
        <v>9000</v>
      </c>
      <c r="H77" s="27">
        <f t="shared" ref="H77" si="55">+H78*H79</f>
        <v>9300</v>
      </c>
      <c r="I77" s="27">
        <f t="shared" ref="I77" si="56">+I78*I79</f>
        <v>9000</v>
      </c>
      <c r="J77" s="27">
        <f t="shared" ref="J77" si="57">+J78*J79</f>
        <v>9300</v>
      </c>
      <c r="K77" s="27">
        <f t="shared" ref="K77" si="58">+K78*K79</f>
        <v>9300</v>
      </c>
      <c r="L77" s="27">
        <f t="shared" ref="L77" si="59">+L78*L79</f>
        <v>9000</v>
      </c>
      <c r="M77" s="27">
        <f t="shared" ref="M77" si="60">+M78*M79</f>
        <v>9300</v>
      </c>
      <c r="N77" s="27">
        <f t="shared" ref="N77" si="61">+N78*N79</f>
        <v>9000</v>
      </c>
      <c r="O77" s="27">
        <f t="shared" ref="O77" si="62">+O78*O79</f>
        <v>9300</v>
      </c>
      <c r="P77" s="290">
        <f>SUM(D77:O77)</f>
        <v>109500</v>
      </c>
    </row>
    <row r="78" spans="2:17">
      <c r="C78" s="292" t="s">
        <v>199</v>
      </c>
      <c r="D78" s="293">
        <v>10</v>
      </c>
      <c r="E78" s="293">
        <v>10</v>
      </c>
      <c r="F78" s="293">
        <v>10</v>
      </c>
      <c r="G78" s="293">
        <v>10</v>
      </c>
      <c r="H78" s="293">
        <v>10</v>
      </c>
      <c r="I78" s="293">
        <v>10</v>
      </c>
      <c r="J78" s="293">
        <v>10</v>
      </c>
      <c r="K78" s="293">
        <v>10</v>
      </c>
      <c r="L78" s="293">
        <v>10</v>
      </c>
      <c r="M78" s="293">
        <v>10</v>
      </c>
      <c r="N78" s="293">
        <v>10</v>
      </c>
      <c r="O78" s="293">
        <v>10</v>
      </c>
      <c r="Q78" s="408">
        <f>AVERAGE(D78:O78)</f>
        <v>10</v>
      </c>
    </row>
    <row r="79" spans="2:17">
      <c r="C79" s="294" t="s">
        <v>207</v>
      </c>
      <c r="D79" s="558">
        <f>+$B$80*D58</f>
        <v>930</v>
      </c>
      <c r="E79" s="558">
        <f t="shared" ref="E79:O79" si="63">+$B$80*E58</f>
        <v>840</v>
      </c>
      <c r="F79" s="558">
        <f t="shared" si="63"/>
        <v>930</v>
      </c>
      <c r="G79" s="558">
        <f t="shared" si="63"/>
        <v>900</v>
      </c>
      <c r="H79" s="558">
        <f t="shared" si="63"/>
        <v>930</v>
      </c>
      <c r="I79" s="558">
        <f t="shared" si="63"/>
        <v>900</v>
      </c>
      <c r="J79" s="558">
        <f t="shared" si="63"/>
        <v>930</v>
      </c>
      <c r="K79" s="558">
        <f t="shared" si="63"/>
        <v>930</v>
      </c>
      <c r="L79" s="558">
        <f t="shared" si="63"/>
        <v>900</v>
      </c>
      <c r="M79" s="558">
        <f t="shared" si="63"/>
        <v>930</v>
      </c>
      <c r="N79" s="558">
        <f t="shared" si="63"/>
        <v>900</v>
      </c>
      <c r="O79" s="558">
        <f t="shared" si="63"/>
        <v>930</v>
      </c>
      <c r="P79" s="295">
        <f>SUM(D79:O79)</f>
        <v>10950</v>
      </c>
    </row>
    <row r="80" spans="2:17">
      <c r="B80" s="557">
        <v>30</v>
      </c>
      <c r="C80" s="294" t="s">
        <v>206</v>
      </c>
      <c r="D80" s="300">
        <f>+D79/D58</f>
        <v>30</v>
      </c>
      <c r="E80" s="300">
        <f t="shared" ref="E80:O80" si="64">+E79/E58</f>
        <v>30</v>
      </c>
      <c r="F80" s="300">
        <f t="shared" si="64"/>
        <v>30</v>
      </c>
      <c r="G80" s="300">
        <f t="shared" si="64"/>
        <v>30</v>
      </c>
      <c r="H80" s="300">
        <f t="shared" si="64"/>
        <v>30</v>
      </c>
      <c r="I80" s="300">
        <f t="shared" si="64"/>
        <v>30</v>
      </c>
      <c r="J80" s="300">
        <f t="shared" si="64"/>
        <v>30</v>
      </c>
      <c r="K80" s="300">
        <f t="shared" si="64"/>
        <v>30</v>
      </c>
      <c r="L80" s="300">
        <f t="shared" si="64"/>
        <v>30</v>
      </c>
      <c r="M80" s="300">
        <f t="shared" si="64"/>
        <v>30</v>
      </c>
      <c r="N80" s="300">
        <f t="shared" si="64"/>
        <v>30</v>
      </c>
      <c r="O80" s="300">
        <f t="shared" si="64"/>
        <v>30</v>
      </c>
      <c r="P80" s="295"/>
    </row>
    <row r="81" spans="3:19">
      <c r="C81" s="294"/>
      <c r="D81" s="295"/>
      <c r="E81" s="295"/>
      <c r="F81" s="295"/>
      <c r="G81" s="295"/>
      <c r="H81" s="295"/>
      <c r="I81" s="295"/>
      <c r="J81" s="295"/>
      <c r="K81" s="295"/>
      <c r="L81" s="295"/>
      <c r="M81" s="295"/>
      <c r="N81" s="295"/>
      <c r="O81" s="295"/>
      <c r="P81" s="295"/>
    </row>
    <row r="82" spans="3:19">
      <c r="C82" s="294" t="s">
        <v>205</v>
      </c>
      <c r="D82" s="295">
        <f>+D60+D65+D71+D77</f>
        <v>24490</v>
      </c>
      <c r="E82" s="295">
        <f t="shared" ref="E82:O82" si="65">+E60+E65+E71+E77</f>
        <v>22120</v>
      </c>
      <c r="F82" s="295">
        <f t="shared" si="65"/>
        <v>24490</v>
      </c>
      <c r="G82" s="295">
        <f t="shared" si="65"/>
        <v>23700</v>
      </c>
      <c r="H82" s="295">
        <f t="shared" si="65"/>
        <v>24490</v>
      </c>
      <c r="I82" s="295">
        <f t="shared" si="65"/>
        <v>23700</v>
      </c>
      <c r="J82" s="295">
        <f t="shared" si="65"/>
        <v>24490</v>
      </c>
      <c r="K82" s="295">
        <f t="shared" si="65"/>
        <v>24490</v>
      </c>
      <c r="L82" s="295">
        <f t="shared" si="65"/>
        <v>23700</v>
      </c>
      <c r="M82" s="295">
        <f t="shared" si="65"/>
        <v>24490</v>
      </c>
      <c r="N82" s="295">
        <f t="shared" si="65"/>
        <v>23700</v>
      </c>
      <c r="O82" s="295">
        <f t="shared" si="65"/>
        <v>24490</v>
      </c>
      <c r="P82" s="295">
        <f>SUM(D82:O82)</f>
        <v>288350</v>
      </c>
    </row>
    <row r="83" spans="3:19">
      <c r="C83" s="294" t="s">
        <v>207</v>
      </c>
      <c r="D83" s="295">
        <f>+D62+D67+D73+D79</f>
        <v>2790</v>
      </c>
      <c r="E83" s="295">
        <f t="shared" ref="E83:O83" si="66">+E62+E67+E73+E79</f>
        <v>2520</v>
      </c>
      <c r="F83" s="295">
        <f t="shared" si="66"/>
        <v>2790</v>
      </c>
      <c r="G83" s="295">
        <f t="shared" si="66"/>
        <v>2700</v>
      </c>
      <c r="H83" s="295">
        <f t="shared" si="66"/>
        <v>2790</v>
      </c>
      <c r="I83" s="295">
        <f t="shared" si="66"/>
        <v>2700</v>
      </c>
      <c r="J83" s="295">
        <f t="shared" si="66"/>
        <v>2790</v>
      </c>
      <c r="K83" s="295">
        <f t="shared" si="66"/>
        <v>2790</v>
      </c>
      <c r="L83" s="295">
        <f t="shared" si="66"/>
        <v>2700</v>
      </c>
      <c r="M83" s="295">
        <f t="shared" si="66"/>
        <v>2790</v>
      </c>
      <c r="N83" s="295">
        <f t="shared" si="66"/>
        <v>2700</v>
      </c>
      <c r="O83" s="295">
        <f t="shared" si="66"/>
        <v>2790</v>
      </c>
      <c r="P83" s="295">
        <f>SUM(D83:O83)</f>
        <v>32850</v>
      </c>
    </row>
    <row r="84" spans="3:19">
      <c r="C84" s="294" t="s">
        <v>206</v>
      </c>
      <c r="D84" s="295">
        <f>+D63+D68+D74+D80</f>
        <v>90</v>
      </c>
      <c r="E84" s="295">
        <f t="shared" ref="E84:O84" si="67">+E63+E68+E74+E80</f>
        <v>90</v>
      </c>
      <c r="F84" s="295">
        <f t="shared" si="67"/>
        <v>90</v>
      </c>
      <c r="G84" s="295">
        <f t="shared" si="67"/>
        <v>90</v>
      </c>
      <c r="H84" s="295">
        <f t="shared" si="67"/>
        <v>90</v>
      </c>
      <c r="I84" s="295">
        <f t="shared" si="67"/>
        <v>90</v>
      </c>
      <c r="J84" s="295">
        <f t="shared" si="67"/>
        <v>90</v>
      </c>
      <c r="K84" s="295">
        <f t="shared" si="67"/>
        <v>90</v>
      </c>
      <c r="L84" s="295">
        <f t="shared" si="67"/>
        <v>90</v>
      </c>
      <c r="M84" s="295">
        <f t="shared" si="67"/>
        <v>90</v>
      </c>
      <c r="N84" s="295">
        <f t="shared" si="67"/>
        <v>90</v>
      </c>
      <c r="O84" s="295">
        <f t="shared" si="67"/>
        <v>90</v>
      </c>
      <c r="P84" s="295"/>
    </row>
    <row r="85" spans="3:19">
      <c r="C85" s="294"/>
      <c r="D85" s="295"/>
      <c r="E85" s="295"/>
      <c r="F85" s="295"/>
      <c r="G85" s="295"/>
      <c r="H85" s="295"/>
      <c r="I85" s="295"/>
      <c r="J85" s="295"/>
      <c r="K85" s="295"/>
      <c r="L85" s="295"/>
      <c r="M85" s="295"/>
      <c r="N85" s="295"/>
      <c r="O85" s="295"/>
      <c r="P85" s="295"/>
    </row>
    <row r="88" spans="3:19">
      <c r="S88" s="36"/>
    </row>
  </sheetData>
  <mergeCells count="1">
    <mergeCell ref="A1:K1"/>
  </mergeCells>
  <pageMargins left="0.25" right="0.25" top="0.1" bottom="0.1" header="0.3" footer="0.3"/>
  <pageSetup scale="7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97CF4-14DA-4D08-A195-0DBDF711363F}">
  <sheetPr codeName="Sheet16">
    <tabColor rgb="FFFFFF00"/>
  </sheetPr>
  <dimension ref="A1:S96"/>
  <sheetViews>
    <sheetView zoomScaleNormal="100" zoomScaleSheetLayoutView="100" workbookViewId="0">
      <pane xSplit="19" ySplit="4" topLeftCell="T5" activePane="bottomRight" state="frozen"/>
      <selection activeCell="L29" sqref="L29"/>
      <selection pane="topRight" activeCell="L29" sqref="L29"/>
      <selection pane="bottomLeft" activeCell="L29" sqref="L29"/>
      <selection pane="bottomRight" activeCell="B80" sqref="B80"/>
    </sheetView>
  </sheetViews>
  <sheetFormatPr defaultColWidth="12.28515625" defaultRowHeight="15"/>
  <cols>
    <col min="1" max="1" width="3.28515625" style="27" customWidth="1"/>
    <col min="2" max="2" width="7" style="27" customWidth="1"/>
    <col min="3" max="3" width="28" style="27" customWidth="1"/>
    <col min="4" max="4" width="12.5703125" style="27" bestFit="1" customWidth="1"/>
    <col min="5" max="5" width="11.28515625" style="27" bestFit="1" customWidth="1"/>
    <col min="6" max="16" width="10.7109375" style="27" bestFit="1" customWidth="1"/>
    <col min="17" max="17" width="8.28515625" style="40" bestFit="1" customWidth="1"/>
    <col min="18" max="18" width="4" style="27" customWidth="1"/>
    <col min="19" max="16384" width="12.28515625" style="27"/>
  </cols>
  <sheetData>
    <row r="1" spans="1:19" ht="18.75">
      <c r="A1" s="591" t="str">
        <f>+Plan!A1</f>
        <v>Jake's Family Sports Bar &amp; Grill</v>
      </c>
      <c r="B1" s="591"/>
      <c r="C1" s="591"/>
      <c r="D1" s="591"/>
      <c r="E1" s="591"/>
      <c r="F1" s="591"/>
      <c r="G1" s="591"/>
      <c r="H1" s="591"/>
      <c r="I1" s="591"/>
      <c r="J1" s="591"/>
      <c r="K1" s="591"/>
    </row>
    <row r="2" spans="1:19" ht="15.75">
      <c r="B2" s="90" t="s">
        <v>119</v>
      </c>
      <c r="D2" s="28"/>
      <c r="E2" s="28"/>
      <c r="F2" s="28"/>
      <c r="G2" s="28"/>
    </row>
    <row r="3" spans="1:19" ht="16.5" thickBot="1">
      <c r="B3" s="220">
        <f>+'CF Y1-Monthly'!B3+1</f>
        <v>2025</v>
      </c>
      <c r="D3" s="28" t="s">
        <v>22</v>
      </c>
      <c r="E3" s="28" t="s">
        <v>23</v>
      </c>
      <c r="F3" s="28" t="s">
        <v>24</v>
      </c>
      <c r="G3" s="28" t="s">
        <v>25</v>
      </c>
      <c r="H3" s="28" t="s">
        <v>14</v>
      </c>
      <c r="I3" s="28" t="s">
        <v>15</v>
      </c>
      <c r="J3" s="28" t="s">
        <v>16</v>
      </c>
      <c r="K3" s="28" t="s">
        <v>17</v>
      </c>
      <c r="L3" s="28" t="s">
        <v>18</v>
      </c>
      <c r="M3" s="28" t="s">
        <v>19</v>
      </c>
      <c r="N3" s="28" t="s">
        <v>20</v>
      </c>
      <c r="O3" s="28" t="s">
        <v>21</v>
      </c>
      <c r="Q3" s="43" t="s">
        <v>33</v>
      </c>
    </row>
    <row r="4" spans="1:19" ht="16.5" thickBot="1">
      <c r="D4" s="129">
        <v>1</v>
      </c>
      <c r="E4" s="129">
        <v>2</v>
      </c>
      <c r="F4" s="129">
        <v>3</v>
      </c>
      <c r="G4" s="129">
        <v>4</v>
      </c>
      <c r="H4" s="129">
        <v>5</v>
      </c>
      <c r="I4" s="129">
        <v>6</v>
      </c>
      <c r="J4" s="129">
        <v>7</v>
      </c>
      <c r="K4" s="129">
        <v>8</v>
      </c>
      <c r="L4" s="129">
        <v>9</v>
      </c>
      <c r="M4" s="129">
        <v>10</v>
      </c>
      <c r="N4" s="129">
        <v>11</v>
      </c>
      <c r="O4" s="129">
        <v>12</v>
      </c>
      <c r="P4" s="129" t="s">
        <v>8</v>
      </c>
      <c r="Q4" s="130" t="s">
        <v>60</v>
      </c>
      <c r="S4" s="128" t="s">
        <v>121</v>
      </c>
    </row>
    <row r="5" spans="1:19" ht="16.5" thickTop="1" thickBot="1">
      <c r="C5" s="30" t="s">
        <v>3</v>
      </c>
      <c r="D5" s="126">
        <f>+'CF Y1-Monthly'!O55</f>
        <v>-76320.151598988436</v>
      </c>
      <c r="E5" s="7">
        <f t="shared" ref="E5:O5" si="0">D55</f>
        <v>-75396.639005565274</v>
      </c>
      <c r="F5" s="7">
        <f t="shared" si="0"/>
        <v>-77791.921057255837</v>
      </c>
      <c r="G5" s="7">
        <f t="shared" si="0"/>
        <v>-79337.531542817625</v>
      </c>
      <c r="H5" s="7">
        <f t="shared" si="0"/>
        <v>-79480.155825112175</v>
      </c>
      <c r="I5" s="7">
        <f t="shared" si="0"/>
        <v>-78494.962688818603</v>
      </c>
      <c r="J5" s="7">
        <f t="shared" si="0"/>
        <v>-78607.787881674769</v>
      </c>
      <c r="K5" s="7">
        <f t="shared" si="0"/>
        <v>-77591.791055943089</v>
      </c>
      <c r="L5" s="7">
        <f t="shared" si="0"/>
        <v>-76560.410699090804</v>
      </c>
      <c r="M5" s="7">
        <f t="shared" si="0"/>
        <v>-76628.555468192528</v>
      </c>
      <c r="N5" s="7">
        <f t="shared" si="0"/>
        <v>-75566.37131688575</v>
      </c>
      <c r="O5" s="7">
        <f t="shared" si="0"/>
        <v>-75604.716823967203</v>
      </c>
      <c r="P5" s="31"/>
      <c r="Q5" s="31"/>
      <c r="S5" s="194">
        <f>+D5</f>
        <v>-76320.151598988436</v>
      </c>
    </row>
    <row r="6" spans="1:19" ht="15.75" thickTop="1">
      <c r="B6" s="290" t="s">
        <v>197</v>
      </c>
      <c r="C6" s="147" t="str">
        <f>+'CF Y1-Monthly'!C6</f>
        <v>Meals</v>
      </c>
      <c r="D6" s="147">
        <f>+D60</f>
        <v>11160</v>
      </c>
      <c r="E6" s="147">
        <f t="shared" ref="E6:O6" si="1">+E60</f>
        <v>10080</v>
      </c>
      <c r="F6" s="147">
        <f t="shared" si="1"/>
        <v>11160</v>
      </c>
      <c r="G6" s="147">
        <f t="shared" si="1"/>
        <v>10800</v>
      </c>
      <c r="H6" s="147">
        <f t="shared" si="1"/>
        <v>11160</v>
      </c>
      <c r="I6" s="147">
        <f t="shared" si="1"/>
        <v>10800</v>
      </c>
      <c r="J6" s="147">
        <f t="shared" si="1"/>
        <v>11160</v>
      </c>
      <c r="K6" s="147">
        <f t="shared" si="1"/>
        <v>11160</v>
      </c>
      <c r="L6" s="147">
        <f t="shared" si="1"/>
        <v>10800</v>
      </c>
      <c r="M6" s="147">
        <f t="shared" si="1"/>
        <v>11160</v>
      </c>
      <c r="N6" s="147">
        <f t="shared" si="1"/>
        <v>10800</v>
      </c>
      <c r="O6" s="147">
        <f t="shared" si="1"/>
        <v>11160</v>
      </c>
      <c r="P6" s="145">
        <f t="shared" ref="P6:P11" si="2">SUM(D6:O6)</f>
        <v>131400</v>
      </c>
      <c r="Q6" s="157">
        <f>+'CF Y2-Monthly'!$P6/$P$11</f>
        <v>0.31718061674008813</v>
      </c>
      <c r="S6" s="147">
        <f>+P6</f>
        <v>131400</v>
      </c>
    </row>
    <row r="7" spans="1:19">
      <c r="B7" s="290" t="s">
        <v>197</v>
      </c>
      <c r="C7" s="148" t="str">
        <f>+'CF Y1-Monthly'!C7</f>
        <v>Appetizers</v>
      </c>
      <c r="D7" s="148">
        <f>+D65</f>
        <v>9300</v>
      </c>
      <c r="E7" s="148">
        <f t="shared" ref="E7:O7" si="3">+E65</f>
        <v>8400</v>
      </c>
      <c r="F7" s="148">
        <f t="shared" si="3"/>
        <v>9300</v>
      </c>
      <c r="G7" s="148">
        <f t="shared" si="3"/>
        <v>9000</v>
      </c>
      <c r="H7" s="148">
        <f t="shared" si="3"/>
        <v>9300</v>
      </c>
      <c r="I7" s="148">
        <f t="shared" si="3"/>
        <v>9000</v>
      </c>
      <c r="J7" s="148">
        <f t="shared" si="3"/>
        <v>9300</v>
      </c>
      <c r="K7" s="148">
        <f t="shared" si="3"/>
        <v>9300</v>
      </c>
      <c r="L7" s="148">
        <f t="shared" si="3"/>
        <v>9000</v>
      </c>
      <c r="M7" s="148">
        <f t="shared" si="3"/>
        <v>9300</v>
      </c>
      <c r="N7" s="148">
        <f t="shared" si="3"/>
        <v>9000</v>
      </c>
      <c r="O7" s="148">
        <f t="shared" si="3"/>
        <v>9300</v>
      </c>
      <c r="P7" s="142">
        <f t="shared" si="2"/>
        <v>109500</v>
      </c>
      <c r="Q7" s="159">
        <f>+'CF Y2-Monthly'!$P7/$P$11</f>
        <v>0.26431718061674009</v>
      </c>
      <c r="S7" s="148">
        <f>+P7</f>
        <v>109500</v>
      </c>
    </row>
    <row r="8" spans="1:19">
      <c r="B8" s="290" t="s">
        <v>197</v>
      </c>
      <c r="C8" s="147" t="str">
        <f>+'CF Y1-Monthly'!C8</f>
        <v>Beverages</v>
      </c>
      <c r="D8" s="147">
        <f>+D71</f>
        <v>2325</v>
      </c>
      <c r="E8" s="147">
        <f t="shared" ref="E8:O8" si="4">+E71</f>
        <v>2100</v>
      </c>
      <c r="F8" s="147">
        <f t="shared" si="4"/>
        <v>2325</v>
      </c>
      <c r="G8" s="147">
        <f t="shared" si="4"/>
        <v>2250</v>
      </c>
      <c r="H8" s="147">
        <f t="shared" si="4"/>
        <v>2325</v>
      </c>
      <c r="I8" s="147">
        <f t="shared" si="4"/>
        <v>2250</v>
      </c>
      <c r="J8" s="147">
        <f t="shared" si="4"/>
        <v>2325</v>
      </c>
      <c r="K8" s="147">
        <f t="shared" si="4"/>
        <v>2325</v>
      </c>
      <c r="L8" s="147">
        <f t="shared" si="4"/>
        <v>2250</v>
      </c>
      <c r="M8" s="147">
        <f t="shared" si="4"/>
        <v>2325</v>
      </c>
      <c r="N8" s="147">
        <f t="shared" si="4"/>
        <v>2250</v>
      </c>
      <c r="O8" s="147">
        <f t="shared" si="4"/>
        <v>2325</v>
      </c>
      <c r="P8" s="145">
        <f t="shared" si="2"/>
        <v>27375</v>
      </c>
      <c r="Q8" s="157">
        <f>+'CF Y2-Monthly'!$P8/$P$11</f>
        <v>6.6079295154185022E-2</v>
      </c>
      <c r="S8" s="147">
        <f>+P8</f>
        <v>27375</v>
      </c>
    </row>
    <row r="9" spans="1:19">
      <c r="B9" s="290" t="s">
        <v>197</v>
      </c>
      <c r="C9" s="148" t="str">
        <f>+'CF Y1-Monthly'!C9</f>
        <v>Alchohol</v>
      </c>
      <c r="D9" s="148">
        <f>+D77</f>
        <v>12400</v>
      </c>
      <c r="E9" s="148">
        <f t="shared" ref="E9:O9" si="5">+E77</f>
        <v>11200</v>
      </c>
      <c r="F9" s="148">
        <f t="shared" si="5"/>
        <v>12400</v>
      </c>
      <c r="G9" s="148">
        <f t="shared" si="5"/>
        <v>12000</v>
      </c>
      <c r="H9" s="148">
        <f t="shared" si="5"/>
        <v>12400</v>
      </c>
      <c r="I9" s="148">
        <f t="shared" si="5"/>
        <v>12000</v>
      </c>
      <c r="J9" s="148">
        <f t="shared" si="5"/>
        <v>12400</v>
      </c>
      <c r="K9" s="148">
        <f t="shared" si="5"/>
        <v>12400</v>
      </c>
      <c r="L9" s="148">
        <f t="shared" si="5"/>
        <v>12000</v>
      </c>
      <c r="M9" s="148">
        <f t="shared" si="5"/>
        <v>12400</v>
      </c>
      <c r="N9" s="148">
        <f t="shared" si="5"/>
        <v>12000</v>
      </c>
      <c r="O9" s="148">
        <f t="shared" si="5"/>
        <v>12400</v>
      </c>
      <c r="P9" s="142">
        <f t="shared" si="2"/>
        <v>146000</v>
      </c>
      <c r="Q9" s="159">
        <f>+'CF Y2-Monthly'!$P9/$P$11</f>
        <v>0.3524229074889868</v>
      </c>
      <c r="S9" s="148">
        <f>+P9</f>
        <v>146000</v>
      </c>
    </row>
    <row r="10" spans="1:19" ht="15.75" thickBot="1">
      <c r="C10" s="160" t="str">
        <f>+'CF Y1-Monthly'!$C10</f>
        <v>Less: Commission</v>
      </c>
      <c r="D10" s="137">
        <v>0</v>
      </c>
      <c r="E10" s="137">
        <v>0</v>
      </c>
      <c r="F10" s="137">
        <v>0</v>
      </c>
      <c r="G10" s="137">
        <v>0</v>
      </c>
      <c r="H10" s="137">
        <v>0</v>
      </c>
      <c r="I10" s="137">
        <v>0</v>
      </c>
      <c r="J10" s="137">
        <v>0</v>
      </c>
      <c r="K10" s="137">
        <v>0</v>
      </c>
      <c r="L10" s="137">
        <v>0</v>
      </c>
      <c r="M10" s="137">
        <v>0</v>
      </c>
      <c r="N10" s="137">
        <v>0</v>
      </c>
      <c r="O10" s="137">
        <v>0</v>
      </c>
      <c r="P10" s="145">
        <f t="shared" si="2"/>
        <v>0</v>
      </c>
      <c r="Q10" s="157">
        <f>+'CF Y2-Monthly'!$P10/$P$11</f>
        <v>0</v>
      </c>
      <c r="S10" s="147">
        <f>+P10</f>
        <v>0</v>
      </c>
    </row>
    <row r="11" spans="1:19" ht="16.5" thickTop="1" thickBot="1">
      <c r="C11" s="161" t="s">
        <v>73</v>
      </c>
      <c r="D11" s="162">
        <f t="shared" ref="D11:O11" si="6">SUBTOTAL(109,D6:D10)</f>
        <v>35185</v>
      </c>
      <c r="E11" s="162">
        <f t="shared" si="6"/>
        <v>31780</v>
      </c>
      <c r="F11" s="162">
        <f t="shared" si="6"/>
        <v>35185</v>
      </c>
      <c r="G11" s="162">
        <f t="shared" si="6"/>
        <v>34050</v>
      </c>
      <c r="H11" s="162">
        <f t="shared" si="6"/>
        <v>35185</v>
      </c>
      <c r="I11" s="162">
        <f t="shared" si="6"/>
        <v>34050</v>
      </c>
      <c r="J11" s="162">
        <f t="shared" si="6"/>
        <v>35185</v>
      </c>
      <c r="K11" s="162">
        <f t="shared" si="6"/>
        <v>35185</v>
      </c>
      <c r="L11" s="162">
        <f t="shared" si="6"/>
        <v>34050</v>
      </c>
      <c r="M11" s="162">
        <f t="shared" si="6"/>
        <v>35185</v>
      </c>
      <c r="N11" s="162">
        <f t="shared" si="6"/>
        <v>34050</v>
      </c>
      <c r="O11" s="162">
        <f t="shared" si="6"/>
        <v>35185</v>
      </c>
      <c r="P11" s="162">
        <f t="shared" si="2"/>
        <v>414275</v>
      </c>
      <c r="Q11" s="163">
        <f>SUBTOTAL(109,Q6:Q10)</f>
        <v>1</v>
      </c>
      <c r="S11" s="162">
        <f t="shared" ref="S11" si="7">SUBTOTAL(109,S6:S10)</f>
        <v>414275</v>
      </c>
    </row>
    <row r="12" spans="1:19" ht="16.5" thickTop="1" thickBot="1">
      <c r="D12" s="30"/>
      <c r="E12" s="30"/>
      <c r="F12" s="30"/>
      <c r="G12" s="30"/>
      <c r="H12" s="30"/>
      <c r="I12" s="30"/>
      <c r="J12" s="30"/>
      <c r="K12" s="30"/>
      <c r="L12" s="30"/>
      <c r="M12" s="30"/>
      <c r="N12" s="30"/>
      <c r="O12" s="30"/>
      <c r="Q12" s="44"/>
      <c r="S12" s="30"/>
    </row>
    <row r="13" spans="1:19" ht="15.75" thickTop="1">
      <c r="C13" s="136" t="str">
        <f>+'CF Y1-Monthly'!C13</f>
        <v>ADVERTISING AND PROMOTION</v>
      </c>
      <c r="D13" s="137">
        <v>0</v>
      </c>
      <c r="E13" s="137">
        <v>0</v>
      </c>
      <c r="F13" s="137">
        <v>0</v>
      </c>
      <c r="G13" s="137">
        <v>0</v>
      </c>
      <c r="H13" s="137">
        <v>0</v>
      </c>
      <c r="I13" s="137">
        <v>0</v>
      </c>
      <c r="J13" s="137">
        <v>0</v>
      </c>
      <c r="K13" s="137">
        <v>0</v>
      </c>
      <c r="L13" s="137">
        <v>0</v>
      </c>
      <c r="M13" s="137">
        <v>0</v>
      </c>
      <c r="N13" s="137">
        <v>0</v>
      </c>
      <c r="O13" s="137">
        <v>0</v>
      </c>
      <c r="P13" s="138">
        <f>SUM(D13:O13)</f>
        <v>0</v>
      </c>
      <c r="Q13" s="139">
        <f>+'CF Y2-Monthly'!$P13/$P$11</f>
        <v>0</v>
      </c>
      <c r="S13" s="147">
        <f>+P13</f>
        <v>0</v>
      </c>
    </row>
    <row r="14" spans="1:19">
      <c r="C14" s="140" t="str">
        <f>+'CF Y1-Monthly'!C14</f>
        <v>AUTO EXPENSE</v>
      </c>
      <c r="D14" s="141">
        <v>0</v>
      </c>
      <c r="E14" s="141">
        <v>0</v>
      </c>
      <c r="F14" s="141">
        <v>0</v>
      </c>
      <c r="G14" s="141">
        <v>0</v>
      </c>
      <c r="H14" s="141">
        <v>0</v>
      </c>
      <c r="I14" s="141">
        <v>0</v>
      </c>
      <c r="J14" s="141">
        <v>0</v>
      </c>
      <c r="K14" s="141">
        <v>0</v>
      </c>
      <c r="L14" s="141">
        <v>0</v>
      </c>
      <c r="M14" s="141">
        <v>0</v>
      </c>
      <c r="N14" s="141">
        <v>0</v>
      </c>
      <c r="O14" s="141">
        <v>0</v>
      </c>
      <c r="P14" s="142">
        <f>SUM(D14:O14)</f>
        <v>0</v>
      </c>
      <c r="Q14" s="143">
        <f>+'CF Y2-Monthly'!$P14/$P$11</f>
        <v>0</v>
      </c>
      <c r="S14" s="148">
        <f t="shared" ref="S14:S38" si="8">P14</f>
        <v>0</v>
      </c>
    </row>
    <row r="15" spans="1:19">
      <c r="C15" s="144" t="str">
        <f>+'CF Y1-Monthly'!C15</f>
        <v>BANK SERVICE CHARGES</v>
      </c>
      <c r="D15" s="137">
        <v>0</v>
      </c>
      <c r="E15" s="137">
        <v>0</v>
      </c>
      <c r="F15" s="137">
        <v>0</v>
      </c>
      <c r="G15" s="137">
        <v>0</v>
      </c>
      <c r="H15" s="137">
        <v>0</v>
      </c>
      <c r="I15" s="137">
        <v>0</v>
      </c>
      <c r="J15" s="137">
        <v>0</v>
      </c>
      <c r="K15" s="137">
        <v>0</v>
      </c>
      <c r="L15" s="137">
        <v>0</v>
      </c>
      <c r="M15" s="137">
        <v>0</v>
      </c>
      <c r="N15" s="137">
        <v>0</v>
      </c>
      <c r="O15" s="137">
        <v>0</v>
      </c>
      <c r="P15" s="145">
        <f>SUM(D15:O15)</f>
        <v>0</v>
      </c>
      <c r="Q15" s="146">
        <f>+'CF Y2-Monthly'!$P15/$P$11</f>
        <v>0</v>
      </c>
      <c r="S15" s="147">
        <f t="shared" si="8"/>
        <v>0</v>
      </c>
    </row>
    <row r="16" spans="1:19">
      <c r="C16" s="140" t="str">
        <f>+'CF Y1-Monthly'!C16</f>
        <v>CONTINUING EDUCATION</v>
      </c>
      <c r="D16" s="141">
        <v>0</v>
      </c>
      <c r="E16" s="141">
        <v>0</v>
      </c>
      <c r="F16" s="141">
        <v>0</v>
      </c>
      <c r="G16" s="141">
        <v>0</v>
      </c>
      <c r="H16" s="141">
        <v>0</v>
      </c>
      <c r="I16" s="141">
        <v>0</v>
      </c>
      <c r="J16" s="141">
        <v>0</v>
      </c>
      <c r="K16" s="141">
        <v>0</v>
      </c>
      <c r="L16" s="141">
        <v>0</v>
      </c>
      <c r="M16" s="141">
        <v>0</v>
      </c>
      <c r="N16" s="141">
        <v>0</v>
      </c>
      <c r="O16" s="141">
        <v>0</v>
      </c>
      <c r="P16" s="142">
        <f>SUM(D16:O16)</f>
        <v>0</v>
      </c>
      <c r="Q16" s="143">
        <f>+'CF Y2-Monthly'!$P16/$P$11</f>
        <v>0</v>
      </c>
      <c r="S16" s="148">
        <f t="shared" si="8"/>
        <v>0</v>
      </c>
    </row>
    <row r="17" spans="2:19">
      <c r="B17" s="290" t="s">
        <v>197</v>
      </c>
      <c r="C17" s="144" t="str">
        <f>+'CF Y1-Monthly'!C17</f>
        <v>COST OF GOODS</v>
      </c>
      <c r="D17" s="147">
        <f>-Inventory!D65</f>
        <v>11369.572916666668</v>
      </c>
      <c r="E17" s="147">
        <f>-Inventory!E65</f>
        <v>10269.291666666666</v>
      </c>
      <c r="F17" s="147">
        <f>-Inventory!F65</f>
        <v>11369.572916666668</v>
      </c>
      <c r="G17" s="147">
        <f>-Inventory!G65</f>
        <v>11002.8125</v>
      </c>
      <c r="H17" s="147">
        <f>-Inventory!H65</f>
        <v>11369.572916666668</v>
      </c>
      <c r="I17" s="147">
        <f>-Inventory!I65</f>
        <v>11002.8125</v>
      </c>
      <c r="J17" s="147">
        <f>-Inventory!J65</f>
        <v>11369.572916666668</v>
      </c>
      <c r="K17" s="147">
        <f>-Inventory!K65</f>
        <v>11369.572916666668</v>
      </c>
      <c r="L17" s="147">
        <f>-Inventory!L65</f>
        <v>11002.8125</v>
      </c>
      <c r="M17" s="147">
        <f>-Inventory!M65</f>
        <v>11369.572916666668</v>
      </c>
      <c r="N17" s="147">
        <f>-Inventory!N65</f>
        <v>11002.8125</v>
      </c>
      <c r="O17" s="147">
        <f>-Inventory!O65</f>
        <v>11369.572916666668</v>
      </c>
      <c r="P17" s="145">
        <f t="shared" ref="P17" si="9">SUM(D17:O17)</f>
        <v>133867.55208333334</v>
      </c>
      <c r="Q17" s="146">
        <f>+'CF Y2-Monthly'!$P17/$P$11</f>
        <v>0.32313693098384733</v>
      </c>
      <c r="S17" s="147">
        <f t="shared" si="8"/>
        <v>133867.55208333334</v>
      </c>
    </row>
    <row r="18" spans="2:19">
      <c r="C18" s="140" t="str">
        <f>+'CF Y1-Monthly'!C18</f>
        <v>CREDIT CARD FEES</v>
      </c>
      <c r="D18" s="141">
        <v>0</v>
      </c>
      <c r="E18" s="141">
        <v>0</v>
      </c>
      <c r="F18" s="141">
        <v>0</v>
      </c>
      <c r="G18" s="141">
        <v>0</v>
      </c>
      <c r="H18" s="141">
        <v>0</v>
      </c>
      <c r="I18" s="141">
        <v>0</v>
      </c>
      <c r="J18" s="141">
        <v>0</v>
      </c>
      <c r="K18" s="141">
        <v>0</v>
      </c>
      <c r="L18" s="141">
        <v>0</v>
      </c>
      <c r="M18" s="141">
        <v>0</v>
      </c>
      <c r="N18" s="141">
        <v>0</v>
      </c>
      <c r="O18" s="141">
        <v>0</v>
      </c>
      <c r="P18" s="142">
        <f>SUM(D18:O18)</f>
        <v>0</v>
      </c>
      <c r="Q18" s="143">
        <f>+'CF Y2-Monthly'!$P18/$P$11</f>
        <v>0</v>
      </c>
      <c r="S18" s="148">
        <f t="shared" si="8"/>
        <v>0</v>
      </c>
    </row>
    <row r="19" spans="2:19">
      <c r="C19" s="144" t="str">
        <f>+'CF Y1-Monthly'!C19</f>
        <v>DUES AND SUBSCRIPTIONS</v>
      </c>
      <c r="D19" s="137">
        <v>0</v>
      </c>
      <c r="E19" s="137">
        <v>0</v>
      </c>
      <c r="F19" s="137">
        <v>0</v>
      </c>
      <c r="G19" s="137">
        <v>0</v>
      </c>
      <c r="H19" s="137">
        <v>0</v>
      </c>
      <c r="I19" s="137">
        <v>0</v>
      </c>
      <c r="J19" s="137">
        <v>0</v>
      </c>
      <c r="K19" s="137">
        <v>0</v>
      </c>
      <c r="L19" s="137">
        <v>0</v>
      </c>
      <c r="M19" s="137">
        <v>0</v>
      </c>
      <c r="N19" s="137">
        <v>0</v>
      </c>
      <c r="O19" s="137">
        <v>0</v>
      </c>
      <c r="P19" s="145">
        <f t="shared" ref="P19:P39" si="10">SUM(D19:O19)</f>
        <v>0</v>
      </c>
      <c r="Q19" s="146">
        <f>+'CF Y2-Monthly'!$P19/$P$11</f>
        <v>0</v>
      </c>
      <c r="S19" s="147">
        <f t="shared" si="8"/>
        <v>0</v>
      </c>
    </row>
    <row r="20" spans="2:19">
      <c r="C20" s="140" t="str">
        <f>+'CF Y1-Monthly'!C20</f>
        <v>FREIGHT CHARGES</v>
      </c>
      <c r="D20" s="141">
        <v>0</v>
      </c>
      <c r="E20" s="141">
        <v>0</v>
      </c>
      <c r="F20" s="141">
        <v>0</v>
      </c>
      <c r="G20" s="141">
        <v>0</v>
      </c>
      <c r="H20" s="141">
        <v>0</v>
      </c>
      <c r="I20" s="141">
        <v>0</v>
      </c>
      <c r="J20" s="141">
        <v>0</v>
      </c>
      <c r="K20" s="141">
        <v>0</v>
      </c>
      <c r="L20" s="141">
        <v>0</v>
      </c>
      <c r="M20" s="141">
        <v>0</v>
      </c>
      <c r="N20" s="141">
        <v>0</v>
      </c>
      <c r="O20" s="141">
        <v>0</v>
      </c>
      <c r="P20" s="142">
        <f t="shared" si="10"/>
        <v>0</v>
      </c>
      <c r="Q20" s="143">
        <f>+'CF Y2-Monthly'!$P20/$P$11</f>
        <v>0</v>
      </c>
      <c r="S20" s="148">
        <f t="shared" si="8"/>
        <v>0</v>
      </c>
    </row>
    <row r="21" spans="2:19">
      <c r="C21" s="144" t="str">
        <f>+'CF Y1-Monthly'!C21</f>
        <v>GIFTS</v>
      </c>
      <c r="D21" s="137">
        <v>0</v>
      </c>
      <c r="E21" s="137">
        <v>0</v>
      </c>
      <c r="F21" s="137">
        <v>0</v>
      </c>
      <c r="G21" s="137">
        <v>0</v>
      </c>
      <c r="H21" s="137">
        <v>0</v>
      </c>
      <c r="I21" s="137">
        <v>0</v>
      </c>
      <c r="J21" s="137">
        <v>0</v>
      </c>
      <c r="K21" s="137">
        <v>0</v>
      </c>
      <c r="L21" s="137">
        <v>0</v>
      </c>
      <c r="M21" s="137">
        <v>0</v>
      </c>
      <c r="N21" s="137">
        <v>0</v>
      </c>
      <c r="O21" s="137">
        <v>0</v>
      </c>
      <c r="P21" s="145">
        <f t="shared" si="10"/>
        <v>0</v>
      </c>
      <c r="Q21" s="146">
        <f>+'CF Y2-Monthly'!$P21/$P$11</f>
        <v>0</v>
      </c>
      <c r="S21" s="147">
        <f t="shared" si="8"/>
        <v>0</v>
      </c>
    </row>
    <row r="22" spans="2:19">
      <c r="B22" s="290" t="s">
        <v>197</v>
      </c>
      <c r="C22" s="140" t="str">
        <f>+'CF Y1-Monthly'!C22</f>
        <v>INTEREST EXPENSE</v>
      </c>
      <c r="D22" s="148">
        <f>+'Debt YR 2'!D8</f>
        <v>747.39726027397217</v>
      </c>
      <c r="E22" s="148">
        <f>+'Debt YR 2'!E8</f>
        <v>661.00456621004525</v>
      </c>
      <c r="F22" s="148">
        <f>+'Debt YR 2'!F8</f>
        <v>716.25570776255654</v>
      </c>
      <c r="G22" s="148">
        <f>+'Debt YR 2'!G8</f>
        <v>678.08219178082129</v>
      </c>
      <c r="H22" s="148">
        <f>+'Debt YR 2'!H8</f>
        <v>685.1141552511408</v>
      </c>
      <c r="I22" s="148">
        <f>+'Debt YR 2'!I8</f>
        <v>647.94520547945126</v>
      </c>
      <c r="J22" s="148">
        <f>+'Debt YR 2'!J8</f>
        <v>653.97260273972518</v>
      </c>
      <c r="K22" s="148">
        <f>+'Debt YR 2'!K8</f>
        <v>638.40182648401742</v>
      </c>
      <c r="L22" s="148">
        <f>+'Debt YR 2'!L8</f>
        <v>602.73972602739639</v>
      </c>
      <c r="M22" s="148">
        <f>+'Debt YR 2'!M8</f>
        <v>607.26027397260191</v>
      </c>
      <c r="N22" s="148">
        <f>+'Debt YR 2'!N8</f>
        <v>572.60273972602658</v>
      </c>
      <c r="O22" s="148">
        <f>+'Debt YR 2'!O8</f>
        <v>576.1187214611864</v>
      </c>
      <c r="P22" s="142">
        <f>SUM(D22:O22)</f>
        <v>7786.8949771689422</v>
      </c>
      <c r="Q22" s="143">
        <f>+'CF Y2-Monthly'!$P22/$P$11</f>
        <v>1.8796439507981273E-2</v>
      </c>
      <c r="S22" s="148">
        <f t="shared" si="8"/>
        <v>7786.8949771689422</v>
      </c>
    </row>
    <row r="23" spans="2:19">
      <c r="C23" s="144" t="str">
        <f>+'CF Y1-Monthly'!C23</f>
        <v>INSURANCE</v>
      </c>
      <c r="D23" s="137">
        <v>0</v>
      </c>
      <c r="E23" s="137">
        <v>0</v>
      </c>
      <c r="F23" s="137">
        <v>0</v>
      </c>
      <c r="G23" s="137">
        <v>0</v>
      </c>
      <c r="H23" s="137">
        <v>0</v>
      </c>
      <c r="I23" s="137">
        <v>0</v>
      </c>
      <c r="J23" s="137">
        <v>0</v>
      </c>
      <c r="K23" s="137">
        <v>0</v>
      </c>
      <c r="L23" s="137">
        <v>0</v>
      </c>
      <c r="M23" s="137">
        <v>0</v>
      </c>
      <c r="N23" s="137">
        <v>0</v>
      </c>
      <c r="O23" s="137">
        <v>0</v>
      </c>
      <c r="P23" s="145">
        <f>SUM(D23:O23)</f>
        <v>0</v>
      </c>
      <c r="Q23" s="146">
        <f>+'CF Y2-Monthly'!$P23/$P$11</f>
        <v>0</v>
      </c>
      <c r="S23" s="147">
        <f t="shared" si="8"/>
        <v>0</v>
      </c>
    </row>
    <row r="24" spans="2:19">
      <c r="C24" s="140" t="str">
        <f>+'CF Y1-Monthly'!C24</f>
        <v>INTERNET COMMUNICATIONS</v>
      </c>
      <c r="D24" s="141">
        <v>500</v>
      </c>
      <c r="E24" s="141">
        <v>500</v>
      </c>
      <c r="F24" s="141">
        <v>500</v>
      </c>
      <c r="G24" s="141">
        <v>500</v>
      </c>
      <c r="H24" s="141">
        <v>500</v>
      </c>
      <c r="I24" s="141">
        <v>500</v>
      </c>
      <c r="J24" s="141">
        <v>500</v>
      </c>
      <c r="K24" s="141">
        <v>500</v>
      </c>
      <c r="L24" s="141">
        <v>500</v>
      </c>
      <c r="M24" s="141">
        <v>500</v>
      </c>
      <c r="N24" s="141">
        <v>500</v>
      </c>
      <c r="O24" s="141">
        <v>500</v>
      </c>
      <c r="P24" s="142">
        <f t="shared" si="10"/>
        <v>6000</v>
      </c>
      <c r="Q24" s="143">
        <f>+'CF Y2-Monthly'!$P24/$P$11</f>
        <v>1.4483133184478908E-2</v>
      </c>
      <c r="S24" s="148">
        <f t="shared" si="8"/>
        <v>6000</v>
      </c>
    </row>
    <row r="25" spans="2:19">
      <c r="C25" s="144" t="str">
        <f>+'CF Y1-Monthly'!C25</f>
        <v>LICENSE AND FEES</v>
      </c>
      <c r="D25" s="137">
        <v>0</v>
      </c>
      <c r="E25" s="137">
        <v>0</v>
      </c>
      <c r="F25" s="137">
        <v>0</v>
      </c>
      <c r="G25" s="137">
        <v>0</v>
      </c>
      <c r="H25" s="137">
        <v>0</v>
      </c>
      <c r="I25" s="137">
        <v>0</v>
      </c>
      <c r="J25" s="137">
        <v>0</v>
      </c>
      <c r="K25" s="137">
        <v>0</v>
      </c>
      <c r="L25" s="137">
        <v>0</v>
      </c>
      <c r="M25" s="137">
        <v>0</v>
      </c>
      <c r="N25" s="137">
        <v>0</v>
      </c>
      <c r="O25" s="137">
        <v>0</v>
      </c>
      <c r="P25" s="145">
        <f t="shared" si="10"/>
        <v>0</v>
      </c>
      <c r="Q25" s="146">
        <f>+'CF Y2-Monthly'!$P25/$P$11</f>
        <v>0</v>
      </c>
      <c r="S25" s="147">
        <f t="shared" si="8"/>
        <v>0</v>
      </c>
    </row>
    <row r="26" spans="2:19">
      <c r="C26" s="140" t="str">
        <f>+'CF Y1-Monthly'!C26</f>
        <v>MARKETING</v>
      </c>
      <c r="D26" s="141">
        <v>1000</v>
      </c>
      <c r="E26" s="141">
        <v>1000</v>
      </c>
      <c r="F26" s="141">
        <v>1000</v>
      </c>
      <c r="G26" s="141">
        <v>1000</v>
      </c>
      <c r="H26" s="141">
        <v>1000</v>
      </c>
      <c r="I26" s="141">
        <v>1000</v>
      </c>
      <c r="J26" s="141">
        <v>1000</v>
      </c>
      <c r="K26" s="141">
        <v>1000</v>
      </c>
      <c r="L26" s="141">
        <v>1000</v>
      </c>
      <c r="M26" s="141">
        <v>1000</v>
      </c>
      <c r="N26" s="141">
        <v>1000</v>
      </c>
      <c r="O26" s="141">
        <v>1000</v>
      </c>
      <c r="P26" s="142">
        <f>SUM(D26:O26)</f>
        <v>12000</v>
      </c>
      <c r="Q26" s="143">
        <f>+'CF Y2-Monthly'!$P26/$P$11</f>
        <v>2.8966266368957817E-2</v>
      </c>
      <c r="S26" s="148">
        <f t="shared" si="8"/>
        <v>12000</v>
      </c>
    </row>
    <row r="27" spans="2:19">
      <c r="C27" s="144" t="str">
        <f>+'CF Y1-Monthly'!C27</f>
        <v>MEALS &amp; ENTERTAINMENT</v>
      </c>
      <c r="D27" s="137">
        <v>0</v>
      </c>
      <c r="E27" s="137">
        <v>0</v>
      </c>
      <c r="F27" s="137">
        <v>0</v>
      </c>
      <c r="G27" s="137">
        <v>0</v>
      </c>
      <c r="H27" s="137">
        <v>0</v>
      </c>
      <c r="I27" s="137">
        <v>0</v>
      </c>
      <c r="J27" s="137">
        <v>0</v>
      </c>
      <c r="K27" s="137">
        <v>0</v>
      </c>
      <c r="L27" s="137">
        <v>0</v>
      </c>
      <c r="M27" s="137">
        <v>0</v>
      </c>
      <c r="N27" s="137">
        <v>0</v>
      </c>
      <c r="O27" s="137">
        <v>0</v>
      </c>
      <c r="P27" s="145">
        <f t="shared" si="10"/>
        <v>0</v>
      </c>
      <c r="Q27" s="146">
        <f>+'CF Y2-Monthly'!$P27/$P$11</f>
        <v>0</v>
      </c>
      <c r="S27" s="147">
        <f t="shared" si="8"/>
        <v>0</v>
      </c>
    </row>
    <row r="28" spans="2:19">
      <c r="C28" s="140" t="str">
        <f>+'CF Y1-Monthly'!C28</f>
        <v>MISCELLANEOUS</v>
      </c>
      <c r="D28" s="141">
        <v>0</v>
      </c>
      <c r="E28" s="141">
        <v>0</v>
      </c>
      <c r="F28" s="141">
        <v>0</v>
      </c>
      <c r="G28" s="141">
        <v>0</v>
      </c>
      <c r="H28" s="141">
        <v>0</v>
      </c>
      <c r="I28" s="141">
        <v>0</v>
      </c>
      <c r="J28" s="141">
        <v>0</v>
      </c>
      <c r="K28" s="141">
        <v>0</v>
      </c>
      <c r="L28" s="141">
        <v>0</v>
      </c>
      <c r="M28" s="141">
        <v>0</v>
      </c>
      <c r="N28" s="141">
        <v>0</v>
      </c>
      <c r="O28" s="141">
        <v>0</v>
      </c>
      <c r="P28" s="142">
        <f t="shared" si="10"/>
        <v>0</v>
      </c>
      <c r="Q28" s="143">
        <f>+'CF Y2-Monthly'!$P28/$P$11</f>
        <v>0</v>
      </c>
      <c r="S28" s="148">
        <f t="shared" si="8"/>
        <v>0</v>
      </c>
    </row>
    <row r="29" spans="2:19">
      <c r="C29" s="144" t="str">
        <f>+'CF Y1-Monthly'!C29</f>
        <v>OFFICE SUPPLIES</v>
      </c>
      <c r="D29" s="137">
        <v>0</v>
      </c>
      <c r="E29" s="137">
        <v>0</v>
      </c>
      <c r="F29" s="137">
        <v>0</v>
      </c>
      <c r="G29" s="137">
        <v>0</v>
      </c>
      <c r="H29" s="137">
        <v>0</v>
      </c>
      <c r="I29" s="137">
        <v>0</v>
      </c>
      <c r="J29" s="137">
        <v>0</v>
      </c>
      <c r="K29" s="137">
        <v>0</v>
      </c>
      <c r="L29" s="137">
        <v>0</v>
      </c>
      <c r="M29" s="137">
        <v>0</v>
      </c>
      <c r="N29" s="137">
        <v>0</v>
      </c>
      <c r="O29" s="137">
        <v>0</v>
      </c>
      <c r="P29" s="145">
        <f t="shared" si="10"/>
        <v>0</v>
      </c>
      <c r="Q29" s="146">
        <f>+'CF Y2-Monthly'!$P29/$P$11</f>
        <v>0</v>
      </c>
      <c r="S29" s="147">
        <f t="shared" si="8"/>
        <v>0</v>
      </c>
    </row>
    <row r="30" spans="2:19">
      <c r="C30" s="140" t="str">
        <f>+'CF Y1-Monthly'!C30</f>
        <v>POSTAGE AND DELIVERY</v>
      </c>
      <c r="D30" s="141">
        <v>0</v>
      </c>
      <c r="E30" s="141">
        <v>0</v>
      </c>
      <c r="F30" s="141">
        <v>0</v>
      </c>
      <c r="G30" s="141">
        <v>0</v>
      </c>
      <c r="H30" s="141">
        <v>0</v>
      </c>
      <c r="I30" s="141">
        <v>0</v>
      </c>
      <c r="J30" s="141">
        <v>0</v>
      </c>
      <c r="K30" s="141">
        <v>0</v>
      </c>
      <c r="L30" s="141">
        <v>0</v>
      </c>
      <c r="M30" s="141">
        <v>0</v>
      </c>
      <c r="N30" s="141">
        <v>0</v>
      </c>
      <c r="O30" s="141">
        <v>0</v>
      </c>
      <c r="P30" s="142">
        <f t="shared" si="10"/>
        <v>0</v>
      </c>
      <c r="Q30" s="143">
        <f>+'CF Y2-Monthly'!$P30/$P$11</f>
        <v>0</v>
      </c>
      <c r="S30" s="148">
        <f t="shared" si="8"/>
        <v>0</v>
      </c>
    </row>
    <row r="31" spans="2:19">
      <c r="C31" s="144" t="str">
        <f>+'CF Y1-Monthly'!C31</f>
        <v>PROFESSIONAL FEES</v>
      </c>
      <c r="D31" s="137">
        <v>0</v>
      </c>
      <c r="E31" s="137">
        <v>0</v>
      </c>
      <c r="F31" s="137">
        <v>2500</v>
      </c>
      <c r="G31" s="137">
        <v>0</v>
      </c>
      <c r="H31" s="137">
        <v>0</v>
      </c>
      <c r="I31" s="137">
        <v>0</v>
      </c>
      <c r="J31" s="137">
        <v>0</v>
      </c>
      <c r="K31" s="137">
        <v>0</v>
      </c>
      <c r="L31" s="137">
        <v>0</v>
      </c>
      <c r="M31" s="137">
        <v>0</v>
      </c>
      <c r="N31" s="137">
        <v>0</v>
      </c>
      <c r="O31" s="137">
        <v>0</v>
      </c>
      <c r="P31" s="145">
        <f t="shared" si="10"/>
        <v>2500</v>
      </c>
      <c r="Q31" s="146">
        <f>+'CF Y2-Monthly'!$P31/$P$11</f>
        <v>6.0346388268662119E-3</v>
      </c>
      <c r="S31" s="147">
        <f t="shared" si="8"/>
        <v>2500</v>
      </c>
    </row>
    <row r="32" spans="2:19">
      <c r="C32" s="140" t="str">
        <f>+'CF Y1-Monthly'!C32</f>
        <v>REFERENCE MATERIALS</v>
      </c>
      <c r="D32" s="141">
        <v>0</v>
      </c>
      <c r="E32" s="141">
        <v>0</v>
      </c>
      <c r="F32" s="141">
        <v>0</v>
      </c>
      <c r="G32" s="141">
        <v>0</v>
      </c>
      <c r="H32" s="141">
        <v>0</v>
      </c>
      <c r="I32" s="141">
        <v>0</v>
      </c>
      <c r="J32" s="141">
        <v>0</v>
      </c>
      <c r="K32" s="141">
        <v>0</v>
      </c>
      <c r="L32" s="141">
        <v>0</v>
      </c>
      <c r="M32" s="141">
        <v>0</v>
      </c>
      <c r="N32" s="141">
        <v>0</v>
      </c>
      <c r="O32" s="141">
        <v>0</v>
      </c>
      <c r="P32" s="142">
        <f t="shared" si="10"/>
        <v>0</v>
      </c>
      <c r="Q32" s="143">
        <f>+'CF Y2-Monthly'!$P32/$P$11</f>
        <v>0</v>
      </c>
      <c r="S32" s="148">
        <f t="shared" si="8"/>
        <v>0</v>
      </c>
    </row>
    <row r="33" spans="2:19">
      <c r="C33" s="144" t="str">
        <f>+'CF Y1-Monthly'!C33</f>
        <v>RENT</v>
      </c>
      <c r="D33" s="137">
        <v>4000</v>
      </c>
      <c r="E33" s="137">
        <v>4000</v>
      </c>
      <c r="F33" s="137">
        <v>4000</v>
      </c>
      <c r="G33" s="137">
        <v>4000</v>
      </c>
      <c r="H33" s="137">
        <v>4000</v>
      </c>
      <c r="I33" s="137">
        <v>4000</v>
      </c>
      <c r="J33" s="137">
        <v>4000</v>
      </c>
      <c r="K33" s="137">
        <v>4000</v>
      </c>
      <c r="L33" s="137">
        <v>4000</v>
      </c>
      <c r="M33" s="137">
        <v>4000</v>
      </c>
      <c r="N33" s="137">
        <v>4000</v>
      </c>
      <c r="O33" s="137">
        <v>4000</v>
      </c>
      <c r="P33" s="145">
        <f t="shared" si="10"/>
        <v>48000</v>
      </c>
      <c r="Q33" s="146">
        <f>+'CF Y2-Monthly'!$P33/$P$11</f>
        <v>0.11586506547583127</v>
      </c>
      <c r="S33" s="147">
        <f t="shared" si="8"/>
        <v>48000</v>
      </c>
    </row>
    <row r="34" spans="2:19">
      <c r="C34" s="140" t="str">
        <f>+'CF Y1-Monthly'!C34</f>
        <v>REPAIRS &amp; MAINTENANCE</v>
      </c>
      <c r="D34" s="141">
        <v>0</v>
      </c>
      <c r="E34" s="141">
        <v>0</v>
      </c>
      <c r="F34" s="141">
        <v>0</v>
      </c>
      <c r="G34" s="141">
        <v>0</v>
      </c>
      <c r="H34" s="141">
        <v>0</v>
      </c>
      <c r="I34" s="141">
        <v>0</v>
      </c>
      <c r="J34" s="141">
        <v>0</v>
      </c>
      <c r="K34" s="141">
        <v>0</v>
      </c>
      <c r="L34" s="141">
        <v>0</v>
      </c>
      <c r="M34" s="141">
        <v>0</v>
      </c>
      <c r="N34" s="141">
        <v>0</v>
      </c>
      <c r="O34" s="141">
        <v>0</v>
      </c>
      <c r="P34" s="142">
        <f t="shared" si="10"/>
        <v>0</v>
      </c>
      <c r="Q34" s="143">
        <f>+'CF Y2-Monthly'!$P34/$P$11</f>
        <v>0</v>
      </c>
      <c r="S34" s="148">
        <f t="shared" si="8"/>
        <v>0</v>
      </c>
    </row>
    <row r="35" spans="2:19">
      <c r="B35" s="290" t="s">
        <v>197</v>
      </c>
      <c r="C35" s="144" t="str">
        <f>+'CF Y1-Monthly'!C35</f>
        <v>SALARIES, WAGES, AND TAXES</v>
      </c>
      <c r="D35" s="147">
        <f>+'Payroll YR 2'!F113</f>
        <v>16017.908906083334</v>
      </c>
      <c r="E35" s="147">
        <f>+'Payroll YR 2'!G113</f>
        <v>16017.908906083334</v>
      </c>
      <c r="F35" s="147">
        <f>+'Payroll YR 2'!H113</f>
        <v>16017.908906083334</v>
      </c>
      <c r="G35" s="147">
        <f>+'Payroll YR 2'!I113</f>
        <v>16017.908906083334</v>
      </c>
      <c r="H35" s="147">
        <f>+'Payroll YR 2'!J113</f>
        <v>16017.908906083336</v>
      </c>
      <c r="I35" s="147">
        <f>+'Payroll YR 2'!K113</f>
        <v>16017.908906083334</v>
      </c>
      <c r="J35" s="147">
        <f>+'Payroll YR 2'!L113</f>
        <v>16017.908906083336</v>
      </c>
      <c r="K35" s="147">
        <f>+'Payroll YR 2'!M113</f>
        <v>16017.908906083334</v>
      </c>
      <c r="L35" s="147">
        <f>+'Payroll YR 2'!N113</f>
        <v>16017.908906083334</v>
      </c>
      <c r="M35" s="147">
        <f>+'Payroll YR 2'!O113</f>
        <v>16017.908906083334</v>
      </c>
      <c r="N35" s="147">
        <f>+'Payroll YR 2'!P113</f>
        <v>16017.908906083334</v>
      </c>
      <c r="O35" s="147">
        <f>+'Payroll YR 2'!Q113</f>
        <v>16017.908906083334</v>
      </c>
      <c r="P35" s="145">
        <f>SUM(D35:O35)</f>
        <v>192214.90687299997</v>
      </c>
      <c r="Q35" s="146">
        <f>+'CF Y2-Monthly'!$P35/$P$11</f>
        <v>0.46397901604731151</v>
      </c>
      <c r="S35" s="147">
        <f t="shared" si="8"/>
        <v>192214.90687299997</v>
      </c>
    </row>
    <row r="36" spans="2:19">
      <c r="C36" s="140" t="str">
        <f>+'CF Y1-Monthly'!C36</f>
        <v>SUPPLIES</v>
      </c>
      <c r="D36" s="141">
        <v>0</v>
      </c>
      <c r="E36" s="141">
        <v>0</v>
      </c>
      <c r="F36" s="141">
        <v>0</v>
      </c>
      <c r="G36" s="141">
        <v>0</v>
      </c>
      <c r="H36" s="141">
        <v>0</v>
      </c>
      <c r="I36" s="141">
        <v>0</v>
      </c>
      <c r="J36" s="141">
        <v>0</v>
      </c>
      <c r="K36" s="141">
        <v>0</v>
      </c>
      <c r="L36" s="141">
        <v>0</v>
      </c>
      <c r="M36" s="141">
        <v>0</v>
      </c>
      <c r="N36" s="141">
        <v>0</v>
      </c>
      <c r="O36" s="141">
        <v>0</v>
      </c>
      <c r="P36" s="142">
        <f t="shared" si="10"/>
        <v>0</v>
      </c>
      <c r="Q36" s="143">
        <f>+'CF Y2-Monthly'!$P36/$P$11</f>
        <v>0</v>
      </c>
      <c r="S36" s="148">
        <f t="shared" si="8"/>
        <v>0</v>
      </c>
    </row>
    <row r="37" spans="2:19">
      <c r="C37" s="144" t="str">
        <f>+'CF Y1-Monthly'!C37</f>
        <v>TRAVEL</v>
      </c>
      <c r="D37" s="137">
        <v>0</v>
      </c>
      <c r="E37" s="137">
        <v>0</v>
      </c>
      <c r="F37" s="137">
        <v>0</v>
      </c>
      <c r="G37" s="137">
        <v>0</v>
      </c>
      <c r="H37" s="137">
        <v>0</v>
      </c>
      <c r="I37" s="137">
        <v>0</v>
      </c>
      <c r="J37" s="137">
        <v>0</v>
      </c>
      <c r="K37" s="137">
        <v>0</v>
      </c>
      <c r="L37" s="137">
        <v>0</v>
      </c>
      <c r="M37" s="137">
        <v>0</v>
      </c>
      <c r="N37" s="137">
        <v>0</v>
      </c>
      <c r="O37" s="137">
        <v>0</v>
      </c>
      <c r="P37" s="145">
        <f t="shared" si="10"/>
        <v>0</v>
      </c>
      <c r="Q37" s="146">
        <f>+'CF Y2-Monthly'!$P37/$P$11</f>
        <v>0</v>
      </c>
      <c r="S37" s="147">
        <f t="shared" si="8"/>
        <v>0</v>
      </c>
    </row>
    <row r="38" spans="2:19" ht="15.75" thickBot="1">
      <c r="C38" s="149"/>
      <c r="D38" s="141">
        <v>0</v>
      </c>
      <c r="E38" s="141">
        <v>0</v>
      </c>
      <c r="F38" s="141">
        <v>0</v>
      </c>
      <c r="G38" s="141">
        <v>0</v>
      </c>
      <c r="H38" s="141">
        <v>0</v>
      </c>
      <c r="I38" s="141">
        <v>0</v>
      </c>
      <c r="J38" s="141">
        <v>0</v>
      </c>
      <c r="K38" s="141">
        <v>0</v>
      </c>
      <c r="L38" s="141">
        <v>0</v>
      </c>
      <c r="M38" s="141">
        <v>0</v>
      </c>
      <c r="N38" s="141">
        <v>0</v>
      </c>
      <c r="O38" s="141">
        <v>0</v>
      </c>
      <c r="P38" s="142">
        <f t="shared" si="10"/>
        <v>0</v>
      </c>
      <c r="Q38" s="143">
        <f>+'CF Y2-Monthly'!$P38/$P$11</f>
        <v>0</v>
      </c>
      <c r="S38" s="148">
        <f t="shared" si="8"/>
        <v>0</v>
      </c>
    </row>
    <row r="39" spans="2:19" ht="16.5" thickTop="1" thickBot="1">
      <c r="C39" s="150" t="s">
        <v>1</v>
      </c>
      <c r="D39" s="151">
        <f t="shared" ref="D39:O39" si="11">SUM(D13:D38)</f>
        <v>33634.879083023974</v>
      </c>
      <c r="E39" s="151">
        <f t="shared" si="11"/>
        <v>32448.205138960046</v>
      </c>
      <c r="F39" s="151">
        <f t="shared" si="11"/>
        <v>36103.737530512561</v>
      </c>
      <c r="G39" s="151">
        <f t="shared" si="11"/>
        <v>33198.803597864156</v>
      </c>
      <c r="H39" s="151">
        <f t="shared" si="11"/>
        <v>33572.595978001147</v>
      </c>
      <c r="I39" s="151">
        <f t="shared" si="11"/>
        <v>33168.666611562789</v>
      </c>
      <c r="J39" s="151">
        <f t="shared" si="11"/>
        <v>33541.454425489726</v>
      </c>
      <c r="K39" s="151">
        <f t="shared" si="11"/>
        <v>33525.88364923402</v>
      </c>
      <c r="L39" s="151">
        <f t="shared" si="11"/>
        <v>33123.46113211073</v>
      </c>
      <c r="M39" s="151">
        <f t="shared" si="11"/>
        <v>33494.742096722606</v>
      </c>
      <c r="N39" s="151">
        <f t="shared" si="11"/>
        <v>33093.324145809362</v>
      </c>
      <c r="O39" s="151">
        <f t="shared" si="11"/>
        <v>33463.600544211185</v>
      </c>
      <c r="P39" s="151">
        <f t="shared" si="10"/>
        <v>402369.35393350228</v>
      </c>
      <c r="Q39" s="152">
        <f>SUBTOTAL(109,Q13:Q38)</f>
        <v>0.97126149039527432</v>
      </c>
      <c r="S39" s="151">
        <f t="shared" ref="S39" si="12">SUM(S13:S38)</f>
        <v>402369.35393350222</v>
      </c>
    </row>
    <row r="40" spans="2:19" ht="15.75" thickTop="1">
      <c r="C40" s="153" t="s">
        <v>28</v>
      </c>
      <c r="D40" s="154">
        <f t="shared" ref="D40:P40" si="13">IF(D11&lt;1,0,D39/D11)</f>
        <v>0.95594369995804962</v>
      </c>
      <c r="E40" s="154">
        <f t="shared" si="13"/>
        <v>1.0210259640956592</v>
      </c>
      <c r="F40" s="154">
        <f t="shared" si="13"/>
        <v>1.0261116251389104</v>
      </c>
      <c r="G40" s="154">
        <f t="shared" si="13"/>
        <v>0.97500157409292676</v>
      </c>
      <c r="H40" s="154">
        <f t="shared" si="13"/>
        <v>0.9541735392355023</v>
      </c>
      <c r="I40" s="154">
        <f t="shared" si="13"/>
        <v>0.9741164937316531</v>
      </c>
      <c r="J40" s="154">
        <f t="shared" si="13"/>
        <v>0.95328845887422842</v>
      </c>
      <c r="K40" s="154">
        <f t="shared" si="13"/>
        <v>0.95284591869359159</v>
      </c>
      <c r="L40" s="154">
        <f t="shared" si="13"/>
        <v>0.97278887318974239</v>
      </c>
      <c r="M40" s="154">
        <f t="shared" si="13"/>
        <v>0.95196083833231793</v>
      </c>
      <c r="N40" s="154">
        <f t="shared" si="13"/>
        <v>0.97190379282846873</v>
      </c>
      <c r="O40" s="154">
        <f t="shared" si="13"/>
        <v>0.95107575797104404</v>
      </c>
      <c r="P40" s="154">
        <f t="shared" si="13"/>
        <v>0.97126149039527432</v>
      </c>
      <c r="Q40" s="155"/>
      <c r="S40" s="154">
        <f t="shared" ref="S40" si="14">IF(S11&lt;1,0,S39/S11)</f>
        <v>0.97126149039527421</v>
      </c>
    </row>
    <row r="41" spans="2:19">
      <c r="C41" s="33" t="s">
        <v>11</v>
      </c>
      <c r="D41" s="11">
        <f t="shared" ref="D41:O41" si="15">D11-D39</f>
        <v>1550.1209169760259</v>
      </c>
      <c r="E41" s="11">
        <f t="shared" si="15"/>
        <v>-668.20513896004559</v>
      </c>
      <c r="F41" s="11">
        <f t="shared" si="15"/>
        <v>-918.73753051256062</v>
      </c>
      <c r="G41" s="11">
        <f t="shared" si="15"/>
        <v>851.19640213584353</v>
      </c>
      <c r="H41" s="11">
        <f t="shared" si="15"/>
        <v>1612.4040219988528</v>
      </c>
      <c r="I41" s="11">
        <f t="shared" si="15"/>
        <v>881.3333884372114</v>
      </c>
      <c r="J41" s="11">
        <f t="shared" si="15"/>
        <v>1643.5455745102736</v>
      </c>
      <c r="K41" s="11">
        <f t="shared" si="15"/>
        <v>1659.1163507659803</v>
      </c>
      <c r="L41" s="11">
        <f t="shared" si="15"/>
        <v>926.53886788927048</v>
      </c>
      <c r="M41" s="11">
        <f t="shared" si="15"/>
        <v>1690.2579032773938</v>
      </c>
      <c r="N41" s="11">
        <f t="shared" si="15"/>
        <v>956.67585419063835</v>
      </c>
      <c r="O41" s="11">
        <f t="shared" si="15"/>
        <v>1721.3994557888145</v>
      </c>
      <c r="P41" s="12">
        <f>SUM(D41:O41)</f>
        <v>11905.646066497698</v>
      </c>
      <c r="Q41" s="45">
        <f>+Q11-Q39</f>
        <v>2.8738509604725682E-2</v>
      </c>
      <c r="S41" s="12">
        <f>+S11-S39</f>
        <v>11905.646066497779</v>
      </c>
    </row>
    <row r="42" spans="2:19">
      <c r="C42" s="32" t="s">
        <v>28</v>
      </c>
      <c r="D42" s="40">
        <f t="shared" ref="D42:P42" si="16">+IF(D41&lt;0,0,D41/D11)</f>
        <v>4.4056300041950429E-2</v>
      </c>
      <c r="E42" s="40">
        <f t="shared" si="16"/>
        <v>0</v>
      </c>
      <c r="F42" s="40">
        <f t="shared" si="16"/>
        <v>0</v>
      </c>
      <c r="G42" s="40">
        <f t="shared" si="16"/>
        <v>2.499842590707323E-2</v>
      </c>
      <c r="H42" s="40">
        <f t="shared" si="16"/>
        <v>4.5826460764497735E-2</v>
      </c>
      <c r="I42" s="40">
        <f t="shared" si="16"/>
        <v>2.5883506268346883E-2</v>
      </c>
      <c r="J42" s="40">
        <f t="shared" si="16"/>
        <v>4.6711541125771597E-2</v>
      </c>
      <c r="K42" s="40">
        <f t="shared" si="16"/>
        <v>4.715408130640842E-2</v>
      </c>
      <c r="L42" s="40">
        <f t="shared" si="16"/>
        <v>2.7211126810257575E-2</v>
      </c>
      <c r="M42" s="40">
        <f t="shared" si="16"/>
        <v>4.8039161667682073E-2</v>
      </c>
      <c r="N42" s="40">
        <f t="shared" si="16"/>
        <v>2.8096207171531228E-2</v>
      </c>
      <c r="O42" s="40">
        <f t="shared" si="16"/>
        <v>4.8924242028955935E-2</v>
      </c>
      <c r="P42" s="40">
        <f t="shared" si="16"/>
        <v>2.8738509604725602E-2</v>
      </c>
      <c r="Q42" s="9"/>
      <c r="S42" s="40">
        <f t="shared" ref="S42" si="17">+IF(S41&lt;0,0,S41/S11)</f>
        <v>2.8738509604725796E-2</v>
      </c>
    </row>
    <row r="43" spans="2:19">
      <c r="C43" s="164" t="s">
        <v>4</v>
      </c>
      <c r="D43" s="164">
        <f>+D5+D41</f>
        <v>-74770.03068201241</v>
      </c>
      <c r="E43" s="165">
        <f t="shared" ref="E43:O43" si="18">+E5+E41</f>
        <v>-76064.844144525327</v>
      </c>
      <c r="F43" s="165">
        <f t="shared" si="18"/>
        <v>-78710.658587768397</v>
      </c>
      <c r="G43" s="165">
        <f t="shared" si="18"/>
        <v>-78486.335140681782</v>
      </c>
      <c r="H43" s="165">
        <f t="shared" si="18"/>
        <v>-77867.751803113322</v>
      </c>
      <c r="I43" s="165">
        <f t="shared" si="18"/>
        <v>-77613.629300381392</v>
      </c>
      <c r="J43" s="165">
        <f t="shared" si="18"/>
        <v>-76964.242307164503</v>
      </c>
      <c r="K43" s="165">
        <f t="shared" si="18"/>
        <v>-75932.674705177109</v>
      </c>
      <c r="L43" s="165">
        <f t="shared" si="18"/>
        <v>-75633.871831201541</v>
      </c>
      <c r="M43" s="165">
        <f t="shared" si="18"/>
        <v>-74938.297564915134</v>
      </c>
      <c r="N43" s="165">
        <f t="shared" si="18"/>
        <v>-74609.695462695119</v>
      </c>
      <c r="O43" s="165">
        <f t="shared" si="18"/>
        <v>-73883.317368178396</v>
      </c>
      <c r="P43" s="166"/>
      <c r="Q43" s="47"/>
      <c r="S43" s="165">
        <f t="shared" ref="S43" si="19">+S5+S41</f>
        <v>-64414.505532490657</v>
      </c>
    </row>
    <row r="44" spans="2:19">
      <c r="C44" s="167"/>
      <c r="D44" s="168"/>
      <c r="E44" s="169"/>
      <c r="F44" s="169"/>
      <c r="G44" s="169"/>
      <c r="H44" s="169"/>
      <c r="I44" s="169"/>
      <c r="J44" s="169"/>
      <c r="K44" s="169"/>
      <c r="L44" s="169"/>
      <c r="M44" s="169"/>
      <c r="N44" s="169"/>
      <c r="O44" s="169"/>
      <c r="P44" s="170"/>
      <c r="Q44" s="47"/>
      <c r="S44" s="169"/>
    </row>
    <row r="45" spans="2:19">
      <c r="B45" s="290" t="s">
        <v>197</v>
      </c>
      <c r="C45" s="171" t="s">
        <v>6</v>
      </c>
      <c r="D45" s="132">
        <f>+'Debt YR 2'!D7</f>
        <v>-2500.0001000000002</v>
      </c>
      <c r="E45" s="132">
        <f>+'Debt YR 2'!E7</f>
        <v>-2500.0001000000002</v>
      </c>
      <c r="F45" s="132">
        <f>+'Debt YR 2'!F7</f>
        <v>-2500.0001000000002</v>
      </c>
      <c r="G45" s="132">
        <f>+'Debt YR 2'!G7</f>
        <v>-2500.0001000000002</v>
      </c>
      <c r="H45" s="132">
        <f>+'Debt YR 2'!H7</f>
        <v>-2500.0001000000002</v>
      </c>
      <c r="I45" s="132">
        <f>+'Debt YR 2'!I7</f>
        <v>-2500.0001000000002</v>
      </c>
      <c r="J45" s="132">
        <f>+'Debt YR 2'!J7</f>
        <v>-2500.0001000000002</v>
      </c>
      <c r="K45" s="132">
        <f>+'Debt YR 2'!K7</f>
        <v>-2500.0001000000002</v>
      </c>
      <c r="L45" s="132">
        <f>+'Debt YR 2'!L7</f>
        <v>-2500.0001000000002</v>
      </c>
      <c r="M45" s="132">
        <f>+'Debt YR 2'!M7</f>
        <v>-2500.0001000000002</v>
      </c>
      <c r="N45" s="132">
        <f>+'Debt YR 2'!N7</f>
        <v>-2500.0001000000002</v>
      </c>
      <c r="O45" s="132">
        <f>+'Debt YR 2'!O7</f>
        <v>-2500.0001000000002</v>
      </c>
      <c r="P45" s="133">
        <f>SUM(D45:O45)</f>
        <v>-30000.00120000001</v>
      </c>
      <c r="Q45" s="47"/>
      <c r="S45" s="131">
        <f>P45</f>
        <v>-30000.00120000001</v>
      </c>
    </row>
    <row r="46" spans="2:19">
      <c r="C46" s="172"/>
      <c r="D46" s="214"/>
      <c r="E46" s="36"/>
      <c r="F46" s="36"/>
      <c r="G46" s="36"/>
      <c r="H46" s="36"/>
      <c r="I46" s="36"/>
      <c r="J46" s="36"/>
      <c r="K46" s="36"/>
      <c r="L46" s="36"/>
      <c r="M46" s="36"/>
      <c r="N46" s="36"/>
      <c r="O46" s="36"/>
      <c r="P46" s="35"/>
      <c r="Q46" s="47"/>
      <c r="S46" s="29"/>
    </row>
    <row r="47" spans="2:19">
      <c r="B47" s="290" t="s">
        <v>197</v>
      </c>
      <c r="C47" s="171" t="s">
        <v>77</v>
      </c>
      <c r="D47" s="132">
        <f>+WC!D39</f>
        <v>1873.3917764471335</v>
      </c>
      <c r="E47" s="132">
        <f>+WC!E39</f>
        <v>772.92318726949452</v>
      </c>
      <c r="F47" s="132">
        <f>+WC!F39</f>
        <v>1873.1271449507694</v>
      </c>
      <c r="G47" s="132">
        <f>+WC!G39</f>
        <v>1506.1794155696043</v>
      </c>
      <c r="H47" s="132">
        <f>+WC!H39</f>
        <v>1872.7892142947167</v>
      </c>
      <c r="I47" s="132">
        <f>+WC!I39</f>
        <v>1505.8415187066166</v>
      </c>
      <c r="J47" s="132">
        <f>+WC!J39</f>
        <v>1872.4513512214144</v>
      </c>
      <c r="K47" s="132">
        <f>+WC!K39</f>
        <v>1872.2641060862989</v>
      </c>
      <c r="L47" s="132">
        <f>+WC!L39</f>
        <v>1505.3164630090141</v>
      </c>
      <c r="M47" s="132">
        <f>+WC!M39</f>
        <v>1871.9263480293812</v>
      </c>
      <c r="N47" s="132">
        <f>+WC!N39</f>
        <v>1504.9787387279139</v>
      </c>
      <c r="O47" s="132">
        <f>+WC!O39</f>
        <v>1871.5886575207078</v>
      </c>
      <c r="P47" s="133">
        <f>SUM(D47:O47)</f>
        <v>19902.777921833065</v>
      </c>
      <c r="Q47" s="47"/>
      <c r="S47" s="132">
        <f>P47</f>
        <v>19902.777921833065</v>
      </c>
    </row>
    <row r="48" spans="2:19">
      <c r="C48" s="172"/>
      <c r="D48" s="214"/>
      <c r="E48" s="36"/>
      <c r="F48" s="36"/>
      <c r="G48" s="36"/>
      <c r="H48" s="36"/>
      <c r="I48" s="36"/>
      <c r="J48" s="36"/>
      <c r="K48" s="36"/>
      <c r="L48" s="36"/>
      <c r="M48" s="36"/>
      <c r="N48" s="36"/>
      <c r="O48" s="36"/>
      <c r="P48" s="35"/>
      <c r="Q48" s="47"/>
      <c r="S48" s="29"/>
    </row>
    <row r="49" spans="2:19">
      <c r="C49" s="173" t="s">
        <v>38</v>
      </c>
      <c r="D49" s="176">
        <v>0</v>
      </c>
      <c r="E49" s="176">
        <v>0</v>
      </c>
      <c r="F49" s="176">
        <v>0</v>
      </c>
      <c r="G49" s="176">
        <v>0</v>
      </c>
      <c r="H49" s="176">
        <v>0</v>
      </c>
      <c r="I49" s="176">
        <v>0</v>
      </c>
      <c r="J49" s="176">
        <v>0</v>
      </c>
      <c r="K49" s="176">
        <v>0</v>
      </c>
      <c r="L49" s="176">
        <v>0</v>
      </c>
      <c r="M49" s="176">
        <v>0</v>
      </c>
      <c r="N49" s="176">
        <v>0</v>
      </c>
      <c r="O49" s="176">
        <v>0</v>
      </c>
      <c r="P49" s="133">
        <f>SUM(D49:O49)</f>
        <v>0</v>
      </c>
      <c r="Q49" s="47"/>
      <c r="S49" s="132">
        <f>P49</f>
        <v>0</v>
      </c>
    </row>
    <row r="50" spans="2:19">
      <c r="C50" s="174"/>
      <c r="D50" s="215"/>
      <c r="E50" s="216"/>
      <c r="F50" s="216"/>
      <c r="G50" s="216"/>
      <c r="H50" s="216"/>
      <c r="I50" s="216"/>
      <c r="J50" s="216"/>
      <c r="K50" s="216"/>
      <c r="L50" s="216"/>
      <c r="M50" s="216"/>
      <c r="N50" s="216"/>
      <c r="O50" s="216"/>
      <c r="P50" s="134"/>
      <c r="Q50" s="47"/>
      <c r="S50" s="10"/>
    </row>
    <row r="51" spans="2:19">
      <c r="C51" s="171" t="s">
        <v>37</v>
      </c>
      <c r="D51" s="176">
        <v>0</v>
      </c>
      <c r="E51" s="176">
        <v>0</v>
      </c>
      <c r="F51" s="176">
        <v>0</v>
      </c>
      <c r="G51" s="176">
        <v>0</v>
      </c>
      <c r="H51" s="176">
        <v>0</v>
      </c>
      <c r="I51" s="176">
        <v>0</v>
      </c>
      <c r="J51" s="176">
        <v>0</v>
      </c>
      <c r="K51" s="176">
        <v>0</v>
      </c>
      <c r="L51" s="176">
        <v>0</v>
      </c>
      <c r="M51" s="176">
        <v>0</v>
      </c>
      <c r="N51" s="176">
        <v>0</v>
      </c>
      <c r="O51" s="176">
        <v>0</v>
      </c>
      <c r="P51" s="133">
        <f>SUM(D51:O51)</f>
        <v>0</v>
      </c>
      <c r="Q51" s="47"/>
      <c r="S51" s="132">
        <f>P51</f>
        <v>0</v>
      </c>
    </row>
    <row r="52" spans="2:19">
      <c r="C52" s="175"/>
      <c r="D52" s="34"/>
      <c r="E52" s="29"/>
      <c r="F52" s="29"/>
      <c r="G52" s="29"/>
      <c r="H52" s="29"/>
      <c r="I52" s="29"/>
      <c r="J52" s="29"/>
      <c r="K52" s="29"/>
      <c r="L52" s="29"/>
      <c r="M52" s="29"/>
      <c r="N52" s="29"/>
      <c r="O52" s="29"/>
      <c r="P52" s="134"/>
      <c r="Q52" s="47"/>
      <c r="S52" s="29"/>
    </row>
    <row r="53" spans="2:19">
      <c r="C53" s="171" t="s">
        <v>59</v>
      </c>
      <c r="D53" s="176">
        <v>0</v>
      </c>
      <c r="E53" s="177">
        <v>0</v>
      </c>
      <c r="F53" s="177">
        <v>0</v>
      </c>
      <c r="G53" s="177">
        <v>0</v>
      </c>
      <c r="H53" s="177">
        <v>0</v>
      </c>
      <c r="I53" s="177">
        <v>0</v>
      </c>
      <c r="J53" s="177">
        <v>0</v>
      </c>
      <c r="K53" s="177">
        <v>0</v>
      </c>
      <c r="L53" s="177">
        <v>0</v>
      </c>
      <c r="M53" s="177">
        <v>0</v>
      </c>
      <c r="N53" s="177">
        <v>0</v>
      </c>
      <c r="O53" s="177">
        <v>0</v>
      </c>
      <c r="P53" s="133">
        <f>SUM(D53:O53)</f>
        <v>0</v>
      </c>
      <c r="Q53" s="47"/>
      <c r="S53" s="132">
        <f>P53</f>
        <v>0</v>
      </c>
    </row>
    <row r="54" spans="2:19">
      <c r="C54" s="175"/>
      <c r="D54" s="34"/>
      <c r="E54" s="29"/>
      <c r="F54" s="29"/>
      <c r="G54" s="29"/>
      <c r="H54" s="29"/>
      <c r="I54" s="29"/>
      <c r="J54" s="29"/>
      <c r="K54" s="29"/>
      <c r="L54" s="29"/>
      <c r="M54" s="29"/>
      <c r="N54" s="29"/>
      <c r="O54" s="29"/>
      <c r="P54" s="35"/>
      <c r="Q54" s="47"/>
      <c r="S54" s="29"/>
    </row>
    <row r="55" spans="2:19">
      <c r="C55" s="178" t="s">
        <v>2</v>
      </c>
      <c r="D55" s="179">
        <f t="shared" ref="D55:O55" si="20">D43+SUM(D45:D54)</f>
        <v>-75396.639005565274</v>
      </c>
      <c r="E55" s="11">
        <f t="shared" si="20"/>
        <v>-77791.921057255837</v>
      </c>
      <c r="F55" s="11">
        <f t="shared" si="20"/>
        <v>-79337.531542817625</v>
      </c>
      <c r="G55" s="11">
        <f t="shared" si="20"/>
        <v>-79480.155825112175</v>
      </c>
      <c r="H55" s="11">
        <f t="shared" si="20"/>
        <v>-78494.962688818603</v>
      </c>
      <c r="I55" s="11">
        <f t="shared" si="20"/>
        <v>-78607.787881674769</v>
      </c>
      <c r="J55" s="11">
        <f t="shared" si="20"/>
        <v>-77591.791055943089</v>
      </c>
      <c r="K55" s="11">
        <f t="shared" si="20"/>
        <v>-76560.410699090804</v>
      </c>
      <c r="L55" s="11">
        <f t="shared" si="20"/>
        <v>-76628.555468192528</v>
      </c>
      <c r="M55" s="11">
        <f t="shared" si="20"/>
        <v>-75566.37131688575</v>
      </c>
      <c r="N55" s="11">
        <f t="shared" si="20"/>
        <v>-75604.716823967203</v>
      </c>
      <c r="O55" s="11">
        <f t="shared" si="20"/>
        <v>-74511.728810657689</v>
      </c>
      <c r="P55" s="135"/>
      <c r="Q55" s="47"/>
      <c r="S55" s="11">
        <f t="shared" ref="S55" si="21">S43+SUM(S45:S54)</f>
        <v>-74511.728810657602</v>
      </c>
    </row>
    <row r="56" spans="2:19">
      <c r="C56" s="38"/>
      <c r="D56" s="48"/>
      <c r="E56" s="48"/>
      <c r="F56" s="48"/>
      <c r="G56" s="48"/>
      <c r="H56" s="48"/>
      <c r="I56" s="48"/>
      <c r="J56" s="48"/>
      <c r="K56" s="48"/>
      <c r="L56" s="48"/>
      <c r="M56" s="48"/>
      <c r="N56" s="48"/>
      <c r="O56" s="48"/>
      <c r="P56" s="47"/>
      <c r="Q56" s="47"/>
    </row>
    <row r="57" spans="2:19" ht="16.5" thickBot="1">
      <c r="C57" s="471" t="s">
        <v>408</v>
      </c>
      <c r="D57" s="48"/>
      <c r="E57" s="48"/>
      <c r="F57" s="48"/>
      <c r="G57" s="48"/>
      <c r="H57" s="48"/>
      <c r="I57" s="48"/>
      <c r="J57" s="48"/>
      <c r="K57" s="48"/>
      <c r="L57" s="48"/>
      <c r="M57" s="48"/>
      <c r="N57" s="48"/>
      <c r="O57" s="48"/>
      <c r="P57" s="47"/>
      <c r="Q57" s="47"/>
    </row>
    <row r="58" spans="2:19">
      <c r="B58" s="559" t="s">
        <v>661</v>
      </c>
      <c r="C58" s="299" t="s">
        <v>208</v>
      </c>
      <c r="D58" s="301">
        <v>31</v>
      </c>
      <c r="E58" s="301">
        <v>28</v>
      </c>
      <c r="F58" s="301">
        <v>31</v>
      </c>
      <c r="G58" s="301">
        <v>30</v>
      </c>
      <c r="H58" s="301">
        <v>31</v>
      </c>
      <c r="I58" s="301">
        <v>30</v>
      </c>
      <c r="J58" s="301">
        <v>31</v>
      </c>
      <c r="K58" s="301">
        <v>31</v>
      </c>
      <c r="L58" s="301">
        <v>30</v>
      </c>
      <c r="M58" s="301">
        <v>31</v>
      </c>
      <c r="N58" s="301">
        <v>30</v>
      </c>
      <c r="O58" s="301">
        <v>31</v>
      </c>
      <c r="P58" s="37">
        <f>SUM(D58:O58)</f>
        <v>365</v>
      </c>
      <c r="Q58" s="409" t="s">
        <v>67</v>
      </c>
    </row>
    <row r="59" spans="2:19">
      <c r="C59" s="296" t="str">
        <f>+C6</f>
        <v>Meals</v>
      </c>
    </row>
    <row r="60" spans="2:19">
      <c r="C60" s="297" t="s">
        <v>198</v>
      </c>
      <c r="D60" s="27">
        <f>+D61*D62</f>
        <v>11160</v>
      </c>
      <c r="E60" s="27">
        <f t="shared" ref="E60:O60" si="22">+E61*E62</f>
        <v>10080</v>
      </c>
      <c r="F60" s="27">
        <f t="shared" si="22"/>
        <v>11160</v>
      </c>
      <c r="G60" s="27">
        <f t="shared" si="22"/>
        <v>10800</v>
      </c>
      <c r="H60" s="27">
        <f t="shared" si="22"/>
        <v>11160</v>
      </c>
      <c r="I60" s="27">
        <f t="shared" si="22"/>
        <v>10800</v>
      </c>
      <c r="J60" s="27">
        <f t="shared" si="22"/>
        <v>11160</v>
      </c>
      <c r="K60" s="27">
        <f t="shared" si="22"/>
        <v>11160</v>
      </c>
      <c r="L60" s="27">
        <f t="shared" si="22"/>
        <v>10800</v>
      </c>
      <c r="M60" s="27">
        <f t="shared" si="22"/>
        <v>11160</v>
      </c>
      <c r="N60" s="27">
        <f t="shared" si="22"/>
        <v>10800</v>
      </c>
      <c r="O60" s="27">
        <f t="shared" si="22"/>
        <v>11160</v>
      </c>
      <c r="P60" s="290">
        <f>SUM(D60:O60)</f>
        <v>131400</v>
      </c>
    </row>
    <row r="61" spans="2:19">
      <c r="C61" s="292" t="s">
        <v>199</v>
      </c>
      <c r="D61" s="293">
        <v>12</v>
      </c>
      <c r="E61" s="293">
        <v>12</v>
      </c>
      <c r="F61" s="293">
        <v>12</v>
      </c>
      <c r="G61" s="293">
        <v>12</v>
      </c>
      <c r="H61" s="293">
        <v>12</v>
      </c>
      <c r="I61" s="293">
        <v>12</v>
      </c>
      <c r="J61" s="293">
        <v>12</v>
      </c>
      <c r="K61" s="293">
        <v>12</v>
      </c>
      <c r="L61" s="293">
        <v>12</v>
      </c>
      <c r="M61" s="293">
        <v>12</v>
      </c>
      <c r="N61" s="293">
        <v>12</v>
      </c>
      <c r="O61" s="293">
        <v>12</v>
      </c>
      <c r="Q61" s="408">
        <f>AVERAGE(D61:O61)</f>
        <v>12</v>
      </c>
    </row>
    <row r="62" spans="2:19">
      <c r="C62" s="294" t="s">
        <v>207</v>
      </c>
      <c r="D62" s="558">
        <f t="shared" ref="D62:O62" si="23">+$B$63*D58</f>
        <v>930</v>
      </c>
      <c r="E62" s="558">
        <f t="shared" si="23"/>
        <v>840</v>
      </c>
      <c r="F62" s="558">
        <f t="shared" si="23"/>
        <v>930</v>
      </c>
      <c r="G62" s="558">
        <f t="shared" si="23"/>
        <v>900</v>
      </c>
      <c r="H62" s="558">
        <f t="shared" si="23"/>
        <v>930</v>
      </c>
      <c r="I62" s="558">
        <f t="shared" si="23"/>
        <v>900</v>
      </c>
      <c r="J62" s="558">
        <f t="shared" si="23"/>
        <v>930</v>
      </c>
      <c r="K62" s="558">
        <f t="shared" si="23"/>
        <v>930</v>
      </c>
      <c r="L62" s="558">
        <f t="shared" si="23"/>
        <v>900</v>
      </c>
      <c r="M62" s="558">
        <f t="shared" si="23"/>
        <v>930</v>
      </c>
      <c r="N62" s="558">
        <f t="shared" si="23"/>
        <v>900</v>
      </c>
      <c r="O62" s="558">
        <f t="shared" si="23"/>
        <v>930</v>
      </c>
      <c r="P62" s="295">
        <f>SUM(D62:O62)</f>
        <v>10950</v>
      </c>
    </row>
    <row r="63" spans="2:19">
      <c r="B63" s="557">
        <v>30</v>
      </c>
      <c r="C63" s="294" t="s">
        <v>206</v>
      </c>
      <c r="D63" s="300">
        <f>+D62/D58</f>
        <v>30</v>
      </c>
      <c r="E63" s="300">
        <f t="shared" ref="E63:O63" si="24">+E62/E58</f>
        <v>30</v>
      </c>
      <c r="F63" s="300">
        <f t="shared" si="24"/>
        <v>30</v>
      </c>
      <c r="G63" s="300">
        <f t="shared" si="24"/>
        <v>30</v>
      </c>
      <c r="H63" s="300">
        <f t="shared" si="24"/>
        <v>30</v>
      </c>
      <c r="I63" s="300">
        <f t="shared" si="24"/>
        <v>30</v>
      </c>
      <c r="J63" s="300">
        <f t="shared" si="24"/>
        <v>30</v>
      </c>
      <c r="K63" s="300">
        <f t="shared" si="24"/>
        <v>30</v>
      </c>
      <c r="L63" s="300">
        <f t="shared" si="24"/>
        <v>30</v>
      </c>
      <c r="M63" s="300">
        <f t="shared" si="24"/>
        <v>30</v>
      </c>
      <c r="N63" s="300">
        <f t="shared" si="24"/>
        <v>30</v>
      </c>
      <c r="O63" s="300">
        <f t="shared" si="24"/>
        <v>30</v>
      </c>
      <c r="P63" s="295"/>
    </row>
    <row r="64" spans="2:19">
      <c r="C64" s="296" t="str">
        <f>+C7</f>
        <v>Appetizers</v>
      </c>
    </row>
    <row r="65" spans="2:17">
      <c r="C65" s="297" t="s">
        <v>198</v>
      </c>
      <c r="D65" s="27">
        <f>+D66*D67</f>
        <v>9300</v>
      </c>
      <c r="E65" s="27">
        <f t="shared" ref="E65:O65" si="25">+E66*E67</f>
        <v>8400</v>
      </c>
      <c r="F65" s="27">
        <f t="shared" si="25"/>
        <v>9300</v>
      </c>
      <c r="G65" s="27">
        <f t="shared" si="25"/>
        <v>9000</v>
      </c>
      <c r="H65" s="27">
        <f t="shared" si="25"/>
        <v>9300</v>
      </c>
      <c r="I65" s="27">
        <f t="shared" si="25"/>
        <v>9000</v>
      </c>
      <c r="J65" s="27">
        <f t="shared" si="25"/>
        <v>9300</v>
      </c>
      <c r="K65" s="27">
        <f t="shared" si="25"/>
        <v>9300</v>
      </c>
      <c r="L65" s="27">
        <f t="shared" si="25"/>
        <v>9000</v>
      </c>
      <c r="M65" s="27">
        <f t="shared" si="25"/>
        <v>9300</v>
      </c>
      <c r="N65" s="27">
        <f t="shared" si="25"/>
        <v>9000</v>
      </c>
      <c r="O65" s="27">
        <f t="shared" si="25"/>
        <v>9300</v>
      </c>
      <c r="P65" s="290">
        <f>SUM(D65:O65)</f>
        <v>109500</v>
      </c>
    </row>
    <row r="66" spans="2:17">
      <c r="C66" s="292" t="s">
        <v>199</v>
      </c>
      <c r="D66" s="293">
        <v>10</v>
      </c>
      <c r="E66" s="293">
        <v>10</v>
      </c>
      <c r="F66" s="293">
        <v>10</v>
      </c>
      <c r="G66" s="293">
        <v>10</v>
      </c>
      <c r="H66" s="293">
        <v>10</v>
      </c>
      <c r="I66" s="293">
        <v>10</v>
      </c>
      <c r="J66" s="293">
        <v>10</v>
      </c>
      <c r="K66" s="293">
        <v>10</v>
      </c>
      <c r="L66" s="293">
        <v>10</v>
      </c>
      <c r="M66" s="293">
        <v>10</v>
      </c>
      <c r="N66" s="293">
        <v>10</v>
      </c>
      <c r="O66" s="293">
        <v>10</v>
      </c>
      <c r="Q66" s="408">
        <f>AVERAGE(D66:O66)</f>
        <v>10</v>
      </c>
    </row>
    <row r="67" spans="2:17">
      <c r="C67" s="294" t="s">
        <v>207</v>
      </c>
      <c r="D67" s="558">
        <f>+$B$68*D58</f>
        <v>930</v>
      </c>
      <c r="E67" s="558">
        <f t="shared" ref="E67:O67" si="26">+$B$68*E58</f>
        <v>840</v>
      </c>
      <c r="F67" s="558">
        <f t="shared" si="26"/>
        <v>930</v>
      </c>
      <c r="G67" s="558">
        <f t="shared" si="26"/>
        <v>900</v>
      </c>
      <c r="H67" s="558">
        <f t="shared" si="26"/>
        <v>930</v>
      </c>
      <c r="I67" s="558">
        <f t="shared" si="26"/>
        <v>900</v>
      </c>
      <c r="J67" s="558">
        <f t="shared" si="26"/>
        <v>930</v>
      </c>
      <c r="K67" s="558">
        <f t="shared" si="26"/>
        <v>930</v>
      </c>
      <c r="L67" s="558">
        <f t="shared" si="26"/>
        <v>900</v>
      </c>
      <c r="M67" s="558">
        <f t="shared" si="26"/>
        <v>930</v>
      </c>
      <c r="N67" s="558">
        <f t="shared" si="26"/>
        <v>900</v>
      </c>
      <c r="O67" s="558">
        <f t="shared" si="26"/>
        <v>930</v>
      </c>
      <c r="P67" s="295">
        <f>SUM(D67:O67)</f>
        <v>10950</v>
      </c>
    </row>
    <row r="68" spans="2:17">
      <c r="B68" s="557">
        <v>30</v>
      </c>
      <c r="C68" s="294" t="s">
        <v>206</v>
      </c>
      <c r="D68" s="300">
        <f>+D67/D58</f>
        <v>30</v>
      </c>
      <c r="E68" s="300">
        <f t="shared" ref="E68:O68" si="27">+E67/E58</f>
        <v>30</v>
      </c>
      <c r="F68" s="300">
        <f t="shared" si="27"/>
        <v>30</v>
      </c>
      <c r="G68" s="300">
        <f t="shared" si="27"/>
        <v>30</v>
      </c>
      <c r="H68" s="300">
        <f t="shared" si="27"/>
        <v>30</v>
      </c>
      <c r="I68" s="300">
        <f t="shared" si="27"/>
        <v>30</v>
      </c>
      <c r="J68" s="300">
        <f t="shared" si="27"/>
        <v>30</v>
      </c>
      <c r="K68" s="300">
        <f t="shared" si="27"/>
        <v>30</v>
      </c>
      <c r="L68" s="300">
        <f t="shared" si="27"/>
        <v>30</v>
      </c>
      <c r="M68" s="300">
        <f t="shared" si="27"/>
        <v>30</v>
      </c>
      <c r="N68" s="300">
        <f t="shared" si="27"/>
        <v>30</v>
      </c>
      <c r="O68" s="300">
        <f t="shared" si="27"/>
        <v>30</v>
      </c>
      <c r="P68" s="295"/>
    </row>
    <row r="69" spans="2:17">
      <c r="C69" s="294"/>
      <c r="D69" s="295"/>
      <c r="E69" s="295"/>
      <c r="F69" s="295"/>
      <c r="G69" s="295"/>
      <c r="H69" s="295"/>
      <c r="I69" s="295"/>
      <c r="J69" s="295"/>
      <c r="K69" s="295"/>
      <c r="L69" s="295"/>
      <c r="M69" s="295"/>
      <c r="N69" s="295"/>
      <c r="O69" s="295"/>
      <c r="P69" s="295"/>
    </row>
    <row r="70" spans="2:17">
      <c r="C70" s="296" t="str">
        <f>+C8</f>
        <v>Beverages</v>
      </c>
    </row>
    <row r="71" spans="2:17">
      <c r="C71" s="297" t="s">
        <v>198</v>
      </c>
      <c r="D71" s="27">
        <f>+D72*D73</f>
        <v>2325</v>
      </c>
      <c r="E71" s="27">
        <f t="shared" ref="E71:O71" si="28">+E72*E73</f>
        <v>2100</v>
      </c>
      <c r="F71" s="27">
        <f t="shared" si="28"/>
        <v>2325</v>
      </c>
      <c r="G71" s="27">
        <f t="shared" si="28"/>
        <v>2250</v>
      </c>
      <c r="H71" s="27">
        <f t="shared" si="28"/>
        <v>2325</v>
      </c>
      <c r="I71" s="27">
        <f t="shared" si="28"/>
        <v>2250</v>
      </c>
      <c r="J71" s="27">
        <f t="shared" si="28"/>
        <v>2325</v>
      </c>
      <c r="K71" s="27">
        <f t="shared" si="28"/>
        <v>2325</v>
      </c>
      <c r="L71" s="27">
        <f t="shared" si="28"/>
        <v>2250</v>
      </c>
      <c r="M71" s="27">
        <f t="shared" si="28"/>
        <v>2325</v>
      </c>
      <c r="N71" s="27">
        <f t="shared" si="28"/>
        <v>2250</v>
      </c>
      <c r="O71" s="27">
        <f t="shared" si="28"/>
        <v>2325</v>
      </c>
      <c r="P71" s="290">
        <f>SUM(D71:O71)</f>
        <v>27375</v>
      </c>
    </row>
    <row r="72" spans="2:17">
      <c r="C72" s="292" t="s">
        <v>199</v>
      </c>
      <c r="D72" s="293">
        <v>2.5</v>
      </c>
      <c r="E72" s="293">
        <v>2.5</v>
      </c>
      <c r="F72" s="293">
        <v>2.5</v>
      </c>
      <c r="G72" s="293">
        <v>2.5</v>
      </c>
      <c r="H72" s="293">
        <v>2.5</v>
      </c>
      <c r="I72" s="293">
        <v>2.5</v>
      </c>
      <c r="J72" s="293">
        <v>2.5</v>
      </c>
      <c r="K72" s="293">
        <v>2.5</v>
      </c>
      <c r="L72" s="293">
        <v>2.5</v>
      </c>
      <c r="M72" s="293">
        <v>2.5</v>
      </c>
      <c r="N72" s="293">
        <v>2.5</v>
      </c>
      <c r="O72" s="293">
        <v>2.5</v>
      </c>
      <c r="Q72" s="408">
        <f>AVERAGE(D72:O72)</f>
        <v>2.5</v>
      </c>
    </row>
    <row r="73" spans="2:17">
      <c r="C73" s="294" t="s">
        <v>207</v>
      </c>
      <c r="D73" s="558">
        <f>+$B$74*D58</f>
        <v>930</v>
      </c>
      <c r="E73" s="558">
        <f t="shared" ref="E73:O73" si="29">+$B$74*E58</f>
        <v>840</v>
      </c>
      <c r="F73" s="558">
        <f t="shared" si="29"/>
        <v>930</v>
      </c>
      <c r="G73" s="558">
        <f t="shared" si="29"/>
        <v>900</v>
      </c>
      <c r="H73" s="558">
        <f t="shared" si="29"/>
        <v>930</v>
      </c>
      <c r="I73" s="558">
        <f t="shared" si="29"/>
        <v>900</v>
      </c>
      <c r="J73" s="558">
        <f t="shared" si="29"/>
        <v>930</v>
      </c>
      <c r="K73" s="558">
        <f t="shared" si="29"/>
        <v>930</v>
      </c>
      <c r="L73" s="558">
        <f t="shared" si="29"/>
        <v>900</v>
      </c>
      <c r="M73" s="558">
        <f t="shared" si="29"/>
        <v>930</v>
      </c>
      <c r="N73" s="558">
        <f t="shared" si="29"/>
        <v>900</v>
      </c>
      <c r="O73" s="558">
        <f t="shared" si="29"/>
        <v>930</v>
      </c>
      <c r="P73" s="295">
        <f>SUM(D73:O73)</f>
        <v>10950</v>
      </c>
    </row>
    <row r="74" spans="2:17">
      <c r="B74" s="557">
        <v>30</v>
      </c>
      <c r="C74" s="294" t="s">
        <v>206</v>
      </c>
      <c r="D74" s="300">
        <f>+D73/D58</f>
        <v>30</v>
      </c>
      <c r="E74" s="300">
        <f t="shared" ref="E74:O74" si="30">+E73/E58</f>
        <v>30</v>
      </c>
      <c r="F74" s="300">
        <f t="shared" si="30"/>
        <v>30</v>
      </c>
      <c r="G74" s="300">
        <f t="shared" si="30"/>
        <v>30</v>
      </c>
      <c r="H74" s="300">
        <f t="shared" si="30"/>
        <v>30</v>
      </c>
      <c r="I74" s="300">
        <f t="shared" si="30"/>
        <v>30</v>
      </c>
      <c r="J74" s="300">
        <f t="shared" si="30"/>
        <v>30</v>
      </c>
      <c r="K74" s="300">
        <f t="shared" si="30"/>
        <v>30</v>
      </c>
      <c r="L74" s="300">
        <f t="shared" si="30"/>
        <v>30</v>
      </c>
      <c r="M74" s="300">
        <f t="shared" si="30"/>
        <v>30</v>
      </c>
      <c r="N74" s="300">
        <f t="shared" si="30"/>
        <v>30</v>
      </c>
      <c r="O74" s="300">
        <f t="shared" si="30"/>
        <v>30</v>
      </c>
      <c r="P74" s="295"/>
    </row>
    <row r="75" spans="2:17">
      <c r="C75" s="294"/>
      <c r="D75" s="295"/>
      <c r="E75" s="295"/>
      <c r="F75" s="295"/>
      <c r="G75" s="295"/>
      <c r="H75" s="295"/>
      <c r="I75" s="295"/>
      <c r="J75" s="295"/>
      <c r="K75" s="295"/>
      <c r="L75" s="295"/>
      <c r="M75" s="295"/>
      <c r="N75" s="295"/>
      <c r="O75" s="295"/>
      <c r="P75" s="295"/>
    </row>
    <row r="76" spans="2:17">
      <c r="C76" s="296" t="str">
        <f>+C9</f>
        <v>Alchohol</v>
      </c>
    </row>
    <row r="77" spans="2:17">
      <c r="C77" s="297" t="s">
        <v>198</v>
      </c>
      <c r="D77" s="27">
        <f>+D78*D79</f>
        <v>12400</v>
      </c>
      <c r="E77" s="27">
        <f t="shared" ref="E77:O77" si="31">+E78*E79</f>
        <v>11200</v>
      </c>
      <c r="F77" s="27">
        <f t="shared" si="31"/>
        <v>12400</v>
      </c>
      <c r="G77" s="27">
        <f t="shared" si="31"/>
        <v>12000</v>
      </c>
      <c r="H77" s="27">
        <f t="shared" si="31"/>
        <v>12400</v>
      </c>
      <c r="I77" s="27">
        <f t="shared" si="31"/>
        <v>12000</v>
      </c>
      <c r="J77" s="27">
        <f t="shared" si="31"/>
        <v>12400</v>
      </c>
      <c r="K77" s="27">
        <f t="shared" si="31"/>
        <v>12400</v>
      </c>
      <c r="L77" s="27">
        <f t="shared" si="31"/>
        <v>12000</v>
      </c>
      <c r="M77" s="27">
        <f t="shared" si="31"/>
        <v>12400</v>
      </c>
      <c r="N77" s="27">
        <f t="shared" si="31"/>
        <v>12000</v>
      </c>
      <c r="O77" s="27">
        <f t="shared" si="31"/>
        <v>12400</v>
      </c>
      <c r="P77" s="290">
        <f>SUM(D77:O77)</f>
        <v>146000</v>
      </c>
    </row>
    <row r="78" spans="2:17">
      <c r="C78" s="292" t="s">
        <v>199</v>
      </c>
      <c r="D78" s="293">
        <v>10</v>
      </c>
      <c r="E78" s="293">
        <v>10</v>
      </c>
      <c r="F78" s="293">
        <v>10</v>
      </c>
      <c r="G78" s="293">
        <v>10</v>
      </c>
      <c r="H78" s="293">
        <v>10</v>
      </c>
      <c r="I78" s="293">
        <v>10</v>
      </c>
      <c r="J78" s="293">
        <v>10</v>
      </c>
      <c r="K78" s="293">
        <v>10</v>
      </c>
      <c r="L78" s="293">
        <v>10</v>
      </c>
      <c r="M78" s="293">
        <v>10</v>
      </c>
      <c r="N78" s="293">
        <v>10</v>
      </c>
      <c r="O78" s="293">
        <v>10</v>
      </c>
      <c r="Q78" s="408">
        <f>AVERAGE(D78:O78)</f>
        <v>10</v>
      </c>
    </row>
    <row r="79" spans="2:17">
      <c r="C79" s="294" t="s">
        <v>207</v>
      </c>
      <c r="D79" s="558">
        <f>+$B$80*D58</f>
        <v>1240</v>
      </c>
      <c r="E79" s="558">
        <f t="shared" ref="E79:O79" si="32">+$B$80*E58</f>
        <v>1120</v>
      </c>
      <c r="F79" s="558">
        <f t="shared" si="32"/>
        <v>1240</v>
      </c>
      <c r="G79" s="558">
        <f t="shared" si="32"/>
        <v>1200</v>
      </c>
      <c r="H79" s="558">
        <f t="shared" si="32"/>
        <v>1240</v>
      </c>
      <c r="I79" s="558">
        <f t="shared" si="32"/>
        <v>1200</v>
      </c>
      <c r="J79" s="558">
        <f t="shared" si="32"/>
        <v>1240</v>
      </c>
      <c r="K79" s="558">
        <f t="shared" si="32"/>
        <v>1240</v>
      </c>
      <c r="L79" s="558">
        <f t="shared" si="32"/>
        <v>1200</v>
      </c>
      <c r="M79" s="558">
        <f t="shared" si="32"/>
        <v>1240</v>
      </c>
      <c r="N79" s="558">
        <f t="shared" si="32"/>
        <v>1200</v>
      </c>
      <c r="O79" s="558">
        <f t="shared" si="32"/>
        <v>1240</v>
      </c>
      <c r="P79" s="295">
        <f>SUM(D79:O79)</f>
        <v>14600</v>
      </c>
    </row>
    <row r="80" spans="2:17">
      <c r="B80" s="557">
        <v>40</v>
      </c>
      <c r="C80" s="294" t="s">
        <v>206</v>
      </c>
      <c r="D80" s="300">
        <f>+D79/D58</f>
        <v>40</v>
      </c>
      <c r="E80" s="300">
        <f t="shared" ref="E80:O80" si="33">+E79/E58</f>
        <v>40</v>
      </c>
      <c r="F80" s="300">
        <f t="shared" si="33"/>
        <v>40</v>
      </c>
      <c r="G80" s="300">
        <f t="shared" si="33"/>
        <v>40</v>
      </c>
      <c r="H80" s="300">
        <f t="shared" si="33"/>
        <v>40</v>
      </c>
      <c r="I80" s="300">
        <f t="shared" si="33"/>
        <v>40</v>
      </c>
      <c r="J80" s="300">
        <f t="shared" si="33"/>
        <v>40</v>
      </c>
      <c r="K80" s="300">
        <f t="shared" si="33"/>
        <v>40</v>
      </c>
      <c r="L80" s="300">
        <f t="shared" si="33"/>
        <v>40</v>
      </c>
      <c r="M80" s="300">
        <f t="shared" si="33"/>
        <v>40</v>
      </c>
      <c r="N80" s="300">
        <f t="shared" si="33"/>
        <v>40</v>
      </c>
      <c r="O80" s="300">
        <f t="shared" si="33"/>
        <v>40</v>
      </c>
      <c r="P80" s="295"/>
    </row>
    <row r="81" spans="3:17">
      <c r="C81" s="294"/>
      <c r="D81" s="295"/>
      <c r="E81" s="295"/>
      <c r="F81" s="295"/>
      <c r="G81" s="295"/>
      <c r="H81" s="295"/>
      <c r="I81" s="295"/>
      <c r="J81" s="295"/>
      <c r="K81" s="295"/>
      <c r="L81" s="295"/>
      <c r="M81" s="295"/>
      <c r="N81" s="295"/>
      <c r="O81" s="295"/>
      <c r="P81" s="295"/>
    </row>
    <row r="82" spans="3:17">
      <c r="C82" s="294" t="s">
        <v>205</v>
      </c>
      <c r="D82" s="295">
        <f>+D60+D65+D71+D77</f>
        <v>35185</v>
      </c>
      <c r="E82" s="295">
        <f t="shared" ref="E82:O82" si="34">+E60+E65+E71+E77</f>
        <v>31780</v>
      </c>
      <c r="F82" s="295">
        <f t="shared" si="34"/>
        <v>35185</v>
      </c>
      <c r="G82" s="295">
        <f t="shared" si="34"/>
        <v>34050</v>
      </c>
      <c r="H82" s="295">
        <f t="shared" si="34"/>
        <v>35185</v>
      </c>
      <c r="I82" s="295">
        <f t="shared" si="34"/>
        <v>34050</v>
      </c>
      <c r="J82" s="295">
        <f t="shared" si="34"/>
        <v>35185</v>
      </c>
      <c r="K82" s="295">
        <f t="shared" si="34"/>
        <v>35185</v>
      </c>
      <c r="L82" s="295">
        <f t="shared" si="34"/>
        <v>34050</v>
      </c>
      <c r="M82" s="295">
        <f t="shared" si="34"/>
        <v>35185</v>
      </c>
      <c r="N82" s="295">
        <f t="shared" si="34"/>
        <v>34050</v>
      </c>
      <c r="O82" s="295">
        <f t="shared" si="34"/>
        <v>35185</v>
      </c>
      <c r="P82" s="295">
        <f>SUM(D82:O82)</f>
        <v>414275</v>
      </c>
    </row>
    <row r="83" spans="3:17">
      <c r="C83" s="294" t="s">
        <v>207</v>
      </c>
      <c r="D83" s="295">
        <f>+D62+D67+D73+D79</f>
        <v>4030</v>
      </c>
      <c r="E83" s="295">
        <f t="shared" ref="E83:O84" si="35">+E62+E67+E73+E79</f>
        <v>3640</v>
      </c>
      <c r="F83" s="295">
        <f t="shared" si="35"/>
        <v>4030</v>
      </c>
      <c r="G83" s="295">
        <f t="shared" si="35"/>
        <v>3900</v>
      </c>
      <c r="H83" s="295">
        <f t="shared" si="35"/>
        <v>4030</v>
      </c>
      <c r="I83" s="295">
        <f t="shared" si="35"/>
        <v>3900</v>
      </c>
      <c r="J83" s="295">
        <f t="shared" si="35"/>
        <v>4030</v>
      </c>
      <c r="K83" s="295">
        <f t="shared" si="35"/>
        <v>4030</v>
      </c>
      <c r="L83" s="295">
        <f t="shared" si="35"/>
        <v>3900</v>
      </c>
      <c r="M83" s="295">
        <f t="shared" si="35"/>
        <v>4030</v>
      </c>
      <c r="N83" s="295">
        <f t="shared" si="35"/>
        <v>3900</v>
      </c>
      <c r="O83" s="295">
        <f t="shared" si="35"/>
        <v>4030</v>
      </c>
      <c r="P83" s="295">
        <f>SUM(D83:O83)</f>
        <v>47450</v>
      </c>
    </row>
    <row r="84" spans="3:17">
      <c r="C84" s="294" t="s">
        <v>206</v>
      </c>
      <c r="D84" s="295">
        <f>+D63+D68+D74+D80</f>
        <v>130</v>
      </c>
      <c r="E84" s="295">
        <f t="shared" si="35"/>
        <v>130</v>
      </c>
      <c r="F84" s="295">
        <f t="shared" si="35"/>
        <v>130</v>
      </c>
      <c r="G84" s="295">
        <f t="shared" si="35"/>
        <v>130</v>
      </c>
      <c r="H84" s="295">
        <f t="shared" si="35"/>
        <v>130</v>
      </c>
      <c r="I84" s="295">
        <f t="shared" si="35"/>
        <v>130</v>
      </c>
      <c r="J84" s="295">
        <f t="shared" si="35"/>
        <v>130</v>
      </c>
      <c r="K84" s="295">
        <f t="shared" si="35"/>
        <v>130</v>
      </c>
      <c r="L84" s="295">
        <f t="shared" si="35"/>
        <v>130</v>
      </c>
      <c r="M84" s="295">
        <f t="shared" si="35"/>
        <v>130</v>
      </c>
      <c r="N84" s="295">
        <f t="shared" si="35"/>
        <v>130</v>
      </c>
      <c r="O84" s="295">
        <f t="shared" si="35"/>
        <v>130</v>
      </c>
      <c r="P84" s="295"/>
    </row>
    <row r="85" spans="3:17">
      <c r="C85" s="294"/>
      <c r="D85" s="295"/>
      <c r="E85" s="295"/>
      <c r="F85" s="295"/>
      <c r="G85" s="295"/>
      <c r="H85" s="295"/>
      <c r="I85" s="295"/>
      <c r="J85" s="295"/>
      <c r="K85" s="295"/>
      <c r="L85" s="295"/>
      <c r="M85" s="295"/>
      <c r="N85" s="295"/>
      <c r="O85" s="295"/>
      <c r="P85" s="295"/>
    </row>
    <row r="86" spans="3:17">
      <c r="C86" s="290"/>
      <c r="Q86" s="333"/>
    </row>
    <row r="87" spans="3:17">
      <c r="D87" s="36"/>
      <c r="E87" s="296"/>
      <c r="F87" s="296"/>
      <c r="G87" s="296"/>
      <c r="H87" s="296"/>
      <c r="I87" s="296"/>
      <c r="J87" s="296"/>
      <c r="K87" s="296"/>
      <c r="L87" s="296"/>
      <c r="M87" s="296"/>
      <c r="N87" s="296"/>
      <c r="O87" s="296"/>
      <c r="Q87" s="333"/>
    </row>
    <row r="88" spans="3:17">
      <c r="D88" s="36"/>
      <c r="E88" s="36"/>
      <c r="F88" s="36"/>
      <c r="G88" s="36"/>
      <c r="H88" s="36"/>
      <c r="I88" s="36"/>
      <c r="J88" s="36"/>
      <c r="K88" s="36"/>
      <c r="L88" s="36"/>
      <c r="M88" s="36"/>
      <c r="N88" s="36"/>
      <c r="O88" s="36"/>
      <c r="Q88" s="333"/>
    </row>
    <row r="89" spans="3:17">
      <c r="D89" s="36"/>
      <c r="E89" s="36"/>
      <c r="F89" s="36"/>
      <c r="G89" s="36"/>
      <c r="H89" s="36"/>
      <c r="I89" s="36"/>
      <c r="J89" s="36"/>
      <c r="K89" s="36"/>
      <c r="L89" s="36"/>
      <c r="M89" s="36"/>
      <c r="N89" s="36"/>
      <c r="O89" s="36"/>
      <c r="Q89" s="333"/>
    </row>
    <row r="90" spans="3:17">
      <c r="C90" s="298"/>
      <c r="Q90" s="333"/>
    </row>
    <row r="91" spans="3:17">
      <c r="C91" s="292"/>
      <c r="Q91" s="333"/>
    </row>
    <row r="92" spans="3:17">
      <c r="Q92" s="333"/>
    </row>
    <row r="93" spans="3:17">
      <c r="Q93" s="333"/>
    </row>
    <row r="94" spans="3:17">
      <c r="C94" s="292"/>
      <c r="D94" s="334"/>
      <c r="E94" s="334"/>
      <c r="F94" s="334"/>
      <c r="G94" s="334"/>
      <c r="H94" s="334"/>
      <c r="I94" s="334"/>
      <c r="J94" s="334"/>
      <c r="K94" s="334"/>
      <c r="L94" s="334"/>
      <c r="M94" s="334"/>
      <c r="N94" s="334"/>
      <c r="O94" s="334"/>
      <c r="Q94" s="333"/>
    </row>
    <row r="95" spans="3:17">
      <c r="C95" s="292"/>
      <c r="Q95" s="333"/>
    </row>
    <row r="96" spans="3:17">
      <c r="Q96" s="333"/>
    </row>
  </sheetData>
  <mergeCells count="1">
    <mergeCell ref="A1:K1"/>
  </mergeCells>
  <pageMargins left="0.2" right="0.2" top="0.25" bottom="0.25" header="0.3" footer="0.3"/>
  <pageSetup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tabColor rgb="FFFFFF00"/>
  </sheetPr>
  <dimension ref="A1:Q61"/>
  <sheetViews>
    <sheetView workbookViewId="0">
      <pane xSplit="8" ySplit="4" topLeftCell="I22" activePane="bottomRight" state="frozen"/>
      <selection activeCell="L29" sqref="L29"/>
      <selection pane="topRight" activeCell="L29" sqref="L29"/>
      <selection pane="bottomLeft" activeCell="L29" sqref="L29"/>
      <selection pane="bottomRight" activeCell="E48" sqref="E48"/>
    </sheetView>
  </sheetViews>
  <sheetFormatPr defaultColWidth="8.85546875" defaultRowHeight="15"/>
  <cols>
    <col min="1" max="1" width="30.42578125" bestFit="1" customWidth="1"/>
    <col min="2" max="2" width="12.5703125" bestFit="1" customWidth="1"/>
    <col min="3" max="3" width="11.85546875" style="24" bestFit="1" customWidth="1"/>
    <col min="4" max="4" width="2.85546875" customWidth="1"/>
    <col min="5" max="5" width="13.5703125" bestFit="1" customWidth="1"/>
    <col min="6" max="6" width="11" customWidth="1"/>
    <col min="7" max="7" width="12.28515625" bestFit="1" customWidth="1"/>
    <col min="8" max="8" width="11.85546875" bestFit="1" customWidth="1"/>
  </cols>
  <sheetData>
    <row r="1" spans="1:10" ht="19.5" thickBot="1">
      <c r="A1" s="22" t="str">
        <f>+Plan!A1</f>
        <v>Jake's Family Sports Bar &amp; Grill</v>
      </c>
      <c r="C1" s="220">
        <f>+'CF Y2-Monthly'!B3+1</f>
        <v>2026</v>
      </c>
    </row>
    <row r="2" spans="1:10" ht="15.75" thickBot="1"/>
    <row r="3" spans="1:10" ht="16.5" thickBot="1">
      <c r="A3" s="594" t="s">
        <v>72</v>
      </c>
      <c r="B3" s="595"/>
      <c r="C3" s="596"/>
      <c r="E3" s="69" t="s">
        <v>68</v>
      </c>
      <c r="G3" s="592" t="s">
        <v>70</v>
      </c>
      <c r="H3" s="593"/>
    </row>
    <row r="4" spans="1:10" ht="16.5" thickBot="1">
      <c r="A4" s="76"/>
      <c r="B4" s="77" t="s">
        <v>10</v>
      </c>
      <c r="C4" s="78" t="s">
        <v>69</v>
      </c>
      <c r="E4" s="79" t="s">
        <v>71</v>
      </c>
      <c r="G4" s="80" t="s">
        <v>32</v>
      </c>
      <c r="H4" s="81" t="s">
        <v>69</v>
      </c>
    </row>
    <row r="5" spans="1:10" ht="16.5" thickTop="1" thickBot="1">
      <c r="A5" s="4" t="s">
        <v>3</v>
      </c>
      <c r="B5" s="7">
        <f>+'CF Y2-Monthly'!O55</f>
        <v>-74511.728810657689</v>
      </c>
      <c r="C5" s="31"/>
      <c r="E5" s="82"/>
      <c r="G5" s="96"/>
      <c r="H5" s="97"/>
    </row>
    <row r="6" spans="1:10" ht="15.75" thickTop="1">
      <c r="A6" s="147" t="str">
        <f>+'CF Y2-Monthly'!C6</f>
        <v>Meals</v>
      </c>
      <c r="B6" s="183">
        <f>+G6*(1+E6)</f>
        <v>151110</v>
      </c>
      <c r="C6" s="70">
        <f>+'CF Y3-Year'!$B6/$B$11</f>
        <v>0.31718061674008813</v>
      </c>
      <c r="E6" s="71">
        <v>0.15</v>
      </c>
      <c r="G6" s="51">
        <f>+'CF Y2-Monthly'!$P6</f>
        <v>131400</v>
      </c>
      <c r="H6" s="63">
        <f>+G6/$G$11</f>
        <v>0.31718061674008813</v>
      </c>
    </row>
    <row r="7" spans="1:10">
      <c r="A7" s="148" t="str">
        <f>+'CF Y2-Monthly'!$C7</f>
        <v>Appetizers</v>
      </c>
      <c r="B7" s="184">
        <f>+G7*(1+E7)</f>
        <v>125924.99999999999</v>
      </c>
      <c r="C7" s="42">
        <f>+'CF Y3-Year'!$B7/B11</f>
        <v>0.26431718061674003</v>
      </c>
      <c r="E7" s="71">
        <v>0.15</v>
      </c>
      <c r="G7" s="51">
        <f>+'CF Y2-Monthly'!$P7</f>
        <v>109500</v>
      </c>
      <c r="H7" s="63">
        <f t="shared" ref="H7:H10" si="0">+G7/$G$11</f>
        <v>0.26431718061674009</v>
      </c>
    </row>
    <row r="8" spans="1:10">
      <c r="A8" s="226" t="str">
        <f>+'CF Y1-Monthly'!$C8</f>
        <v>Beverages</v>
      </c>
      <c r="B8" s="183">
        <f>+G8*(1+E8)</f>
        <v>31481.249999999996</v>
      </c>
      <c r="C8" s="70">
        <f>+'CF Y3-Year'!$B8/$B$11</f>
        <v>6.6079295154185008E-2</v>
      </c>
      <c r="E8" s="71">
        <v>0.15</v>
      </c>
      <c r="G8" s="51">
        <f>+'CF Y2-Monthly'!$P8</f>
        <v>27375</v>
      </c>
      <c r="H8" s="63">
        <f t="shared" si="0"/>
        <v>6.6079295154185022E-2</v>
      </c>
    </row>
    <row r="9" spans="1:10">
      <c r="A9" s="148" t="str">
        <f>+'CF Y2-Monthly'!$C9</f>
        <v>Alchohol</v>
      </c>
      <c r="B9" s="184">
        <f>+G9*(1+E9)</f>
        <v>167900</v>
      </c>
      <c r="C9" s="42">
        <f>+'CF Y3-Year'!$B9/B11</f>
        <v>0.3524229074889868</v>
      </c>
      <c r="E9" s="71">
        <v>0.15</v>
      </c>
      <c r="G9" s="51">
        <f>+'CF Y2-Monthly'!$P9</f>
        <v>146000</v>
      </c>
      <c r="H9" s="63">
        <f t="shared" si="0"/>
        <v>0.3524229074889868</v>
      </c>
    </row>
    <row r="10" spans="1:10" ht="15.75" thickBot="1">
      <c r="A10" s="160" t="str">
        <f>+'CF Y2-Monthly'!$C10</f>
        <v>Less: Commission</v>
      </c>
      <c r="B10" s="183">
        <f>+G10*(1+E10)</f>
        <v>0</v>
      </c>
      <c r="C10" s="70">
        <f>+'CF Y3-Year'!$B10/B11</f>
        <v>0</v>
      </c>
      <c r="E10" s="71">
        <v>0.15</v>
      </c>
      <c r="G10" s="51">
        <f>+'CF Y2-Monthly'!$P10</f>
        <v>0</v>
      </c>
      <c r="H10" s="63">
        <f t="shared" si="0"/>
        <v>0</v>
      </c>
    </row>
    <row r="11" spans="1:10" ht="16.5" thickTop="1" thickBot="1">
      <c r="A11" s="188" t="s">
        <v>73</v>
      </c>
      <c r="B11" s="180">
        <f>SUM(B6:B10)</f>
        <v>476416.25</v>
      </c>
      <c r="C11" s="84">
        <f>SUM(C6:C10)</f>
        <v>1</v>
      </c>
      <c r="E11" s="75">
        <f>AVERAGE(E6:E9)</f>
        <v>0.15</v>
      </c>
      <c r="G11" s="52">
        <f>SUM(G6:G10)</f>
        <v>414275</v>
      </c>
      <c r="H11" s="85">
        <f>SUM(H6:H10)</f>
        <v>1</v>
      </c>
      <c r="J11" s="14"/>
    </row>
    <row r="12" spans="1:10" ht="16.5" thickTop="1" thickBot="1">
      <c r="A12" s="2"/>
      <c r="B12" s="83"/>
      <c r="C12" s="40"/>
      <c r="E12" s="443" t="s">
        <v>67</v>
      </c>
      <c r="G12" s="30"/>
      <c r="H12" s="217"/>
    </row>
    <row r="13" spans="1:10" ht="15.75" thickTop="1">
      <c r="A13" s="136" t="str">
        <f>+'CF Y2-Monthly'!$C13</f>
        <v>ADVERTISING AND PROMOTION</v>
      </c>
      <c r="B13" s="183">
        <f t="shared" ref="B13:B38" si="1">+G13*(1+E13)</f>
        <v>0</v>
      </c>
      <c r="C13" s="68">
        <f>+'CF Y3-Year'!$B13/$B$11</f>
        <v>0</v>
      </c>
      <c r="E13" s="71">
        <v>0.15</v>
      </c>
      <c r="G13" s="51">
        <f>+'CF Y2-Monthly'!$P13</f>
        <v>0</v>
      </c>
      <c r="H13" s="63">
        <f t="shared" ref="H13:H38" si="2">+G13/$G$11</f>
        <v>0</v>
      </c>
    </row>
    <row r="14" spans="1:10">
      <c r="A14" s="140" t="str">
        <f>+'CF Y2-Monthly'!$C14</f>
        <v>AUTO EXPENSE</v>
      </c>
      <c r="B14" s="184">
        <f t="shared" si="1"/>
        <v>0</v>
      </c>
      <c r="C14" s="42">
        <f>+'CF Y3-Year'!$B14/$B$11</f>
        <v>0</v>
      </c>
      <c r="E14" s="71">
        <v>0.15</v>
      </c>
      <c r="G14" s="51">
        <f>+'CF Y2-Monthly'!$P14</f>
        <v>0</v>
      </c>
      <c r="H14" s="63">
        <f t="shared" si="2"/>
        <v>0</v>
      </c>
    </row>
    <row r="15" spans="1:10">
      <c r="A15" s="144" t="str">
        <f>+'CF Y2-Monthly'!$C15</f>
        <v>BANK SERVICE CHARGES</v>
      </c>
      <c r="B15" s="183">
        <f t="shared" si="1"/>
        <v>0</v>
      </c>
      <c r="C15" s="70">
        <f>+'CF Y3-Year'!$B15/$B$11</f>
        <v>0</v>
      </c>
      <c r="E15" s="71">
        <v>0.15</v>
      </c>
      <c r="G15" s="51">
        <f>+'CF Y2-Monthly'!$P15</f>
        <v>0</v>
      </c>
      <c r="H15" s="63">
        <f t="shared" si="2"/>
        <v>0</v>
      </c>
    </row>
    <row r="16" spans="1:10">
      <c r="A16" s="140" t="str">
        <f>+'CF Y2-Monthly'!$C16</f>
        <v>CONTINUING EDUCATION</v>
      </c>
      <c r="B16" s="184">
        <f t="shared" si="1"/>
        <v>0</v>
      </c>
      <c r="C16" s="42">
        <f>+'CF Y3-Year'!$B16/$B$11</f>
        <v>0</v>
      </c>
      <c r="E16" s="71">
        <v>0.15</v>
      </c>
      <c r="G16" s="51">
        <f>+'CF Y2-Monthly'!$P16</f>
        <v>0</v>
      </c>
      <c r="H16" s="63">
        <f t="shared" si="2"/>
        <v>0</v>
      </c>
    </row>
    <row r="17" spans="1:8">
      <c r="A17" s="144" t="str">
        <f>+'CF Y2-Monthly'!$C17</f>
        <v>COST OF GOODS</v>
      </c>
      <c r="B17" s="183">
        <f t="shared" si="1"/>
        <v>153947.68489583334</v>
      </c>
      <c r="C17" s="70">
        <f>+'CF Y3-Year'!$B17/$B$11</f>
        <v>0.32313693098384733</v>
      </c>
      <c r="E17" s="71">
        <v>0.15</v>
      </c>
      <c r="G17" s="51">
        <f>+'CF Y2-Monthly'!$P17</f>
        <v>133867.55208333334</v>
      </c>
      <c r="H17" s="63">
        <f t="shared" si="2"/>
        <v>0.32313693098384733</v>
      </c>
    </row>
    <row r="18" spans="1:8">
      <c r="A18" s="140" t="str">
        <f>+'CF Y2-Monthly'!$C18</f>
        <v>CREDIT CARD FEES</v>
      </c>
      <c r="B18" s="184">
        <f t="shared" si="1"/>
        <v>0</v>
      </c>
      <c r="C18" s="42">
        <f>+'CF Y3-Year'!$B18/$B$11</f>
        <v>0</v>
      </c>
      <c r="E18" s="71">
        <v>0.15</v>
      </c>
      <c r="G18" s="51">
        <f>+'CF Y2-Monthly'!$P18</f>
        <v>0</v>
      </c>
      <c r="H18" s="63">
        <f t="shared" si="2"/>
        <v>0</v>
      </c>
    </row>
    <row r="19" spans="1:8">
      <c r="A19" s="144" t="str">
        <f>+'CF Y2-Monthly'!$C19</f>
        <v>DUES AND SUBSCRIPTIONS</v>
      </c>
      <c r="B19" s="183">
        <f t="shared" si="1"/>
        <v>0</v>
      </c>
      <c r="C19" s="70">
        <f>+'CF Y3-Year'!$B19/$B$11</f>
        <v>0</v>
      </c>
      <c r="E19" s="71">
        <v>0.15</v>
      </c>
      <c r="G19" s="51">
        <f>+'CF Y2-Monthly'!$P19</f>
        <v>0</v>
      </c>
      <c r="H19" s="63">
        <f t="shared" si="2"/>
        <v>0</v>
      </c>
    </row>
    <row r="20" spans="1:8">
      <c r="A20" s="140" t="str">
        <f>+'CF Y2-Monthly'!$C20</f>
        <v>FREIGHT CHARGES</v>
      </c>
      <c r="B20" s="184">
        <f t="shared" si="1"/>
        <v>0</v>
      </c>
      <c r="C20" s="42">
        <f>+'CF Y3-Year'!$B20/$B$11</f>
        <v>0</v>
      </c>
      <c r="E20" s="71">
        <v>0.15</v>
      </c>
      <c r="G20" s="51">
        <f>+'CF Y2-Monthly'!$P20</f>
        <v>0</v>
      </c>
      <c r="H20" s="63">
        <f t="shared" si="2"/>
        <v>0</v>
      </c>
    </row>
    <row r="21" spans="1:8">
      <c r="A21" s="144" t="str">
        <f>+'CF Y2-Monthly'!$C21</f>
        <v>GIFTS</v>
      </c>
      <c r="B21" s="183">
        <f t="shared" si="1"/>
        <v>0</v>
      </c>
      <c r="C21" s="70">
        <f>+'CF Y3-Year'!$B21/$B$11</f>
        <v>0</v>
      </c>
      <c r="E21" s="71">
        <v>0.15</v>
      </c>
      <c r="G21" s="51">
        <f>+'CF Y2-Monthly'!$P21</f>
        <v>0</v>
      </c>
      <c r="H21" s="63">
        <f t="shared" si="2"/>
        <v>0</v>
      </c>
    </row>
    <row r="22" spans="1:8">
      <c r="A22" s="140" t="str">
        <f>+'CF Y2-Monthly'!$C22</f>
        <v>INTEREST EXPENSE</v>
      </c>
      <c r="B22" s="184">
        <f t="shared" si="1"/>
        <v>8954.9292237442824</v>
      </c>
      <c r="C22" s="42">
        <f>+'CF Y3-Year'!$B22/$B$11</f>
        <v>1.879643950798127E-2</v>
      </c>
      <c r="E22" s="71">
        <v>0.15</v>
      </c>
      <c r="G22" s="51">
        <f>+'CF Y2-Monthly'!$P22</f>
        <v>7786.8949771689422</v>
      </c>
      <c r="H22" s="63">
        <f t="shared" si="2"/>
        <v>1.8796439507981273E-2</v>
      </c>
    </row>
    <row r="23" spans="1:8">
      <c r="A23" s="144" t="str">
        <f>+'CF Y2-Monthly'!$C23</f>
        <v>INSURANCE</v>
      </c>
      <c r="B23" s="183">
        <f t="shared" si="1"/>
        <v>0</v>
      </c>
      <c r="C23" s="70">
        <f>+'CF Y3-Year'!$B23/$B$11</f>
        <v>0</v>
      </c>
      <c r="E23" s="71">
        <v>0.15</v>
      </c>
      <c r="G23" s="51">
        <f>+'CF Y2-Monthly'!$P23</f>
        <v>0</v>
      </c>
      <c r="H23" s="63">
        <f t="shared" si="2"/>
        <v>0</v>
      </c>
    </row>
    <row r="24" spans="1:8">
      <c r="A24" s="140" t="str">
        <f>+'CF Y2-Monthly'!$C24</f>
        <v>INTERNET COMMUNICATIONS</v>
      </c>
      <c r="B24" s="184">
        <f t="shared" si="1"/>
        <v>6899.9999999999991</v>
      </c>
      <c r="C24" s="42">
        <f>+'CF Y3-Year'!$B24/$B$11</f>
        <v>1.4483133184478907E-2</v>
      </c>
      <c r="E24" s="71">
        <v>0.15</v>
      </c>
      <c r="G24" s="51">
        <f>+'CF Y2-Monthly'!$P24</f>
        <v>6000</v>
      </c>
      <c r="H24" s="63">
        <f t="shared" si="2"/>
        <v>1.4483133184478908E-2</v>
      </c>
    </row>
    <row r="25" spans="1:8">
      <c r="A25" s="144" t="str">
        <f>+'CF Y2-Monthly'!$C25</f>
        <v>LICENSE AND FEES</v>
      </c>
      <c r="B25" s="183">
        <f t="shared" si="1"/>
        <v>0</v>
      </c>
      <c r="C25" s="70">
        <f>+'CF Y3-Year'!$B25/$B$11</f>
        <v>0</v>
      </c>
      <c r="E25" s="71">
        <v>0.15</v>
      </c>
      <c r="G25" s="51">
        <f>+'CF Y2-Monthly'!$P25</f>
        <v>0</v>
      </c>
      <c r="H25" s="63">
        <f t="shared" si="2"/>
        <v>0</v>
      </c>
    </row>
    <row r="26" spans="1:8">
      <c r="A26" s="140" t="str">
        <f>+'CF Y2-Monthly'!$C26</f>
        <v>MARKETING</v>
      </c>
      <c r="B26" s="184">
        <f t="shared" si="1"/>
        <v>13799.999999999998</v>
      </c>
      <c r="C26" s="42">
        <f>+'CF Y3-Year'!$B26/$B$11</f>
        <v>2.8966266368957813E-2</v>
      </c>
      <c r="E26" s="71">
        <v>0.15</v>
      </c>
      <c r="G26" s="51">
        <f>+'CF Y2-Monthly'!$P26</f>
        <v>12000</v>
      </c>
      <c r="H26" s="63">
        <f t="shared" si="2"/>
        <v>2.8966266368957817E-2</v>
      </c>
    </row>
    <row r="27" spans="1:8">
      <c r="A27" s="144" t="str">
        <f>+'CF Y2-Monthly'!$C27</f>
        <v>MEALS &amp; ENTERTAINMENT</v>
      </c>
      <c r="B27" s="183">
        <f t="shared" si="1"/>
        <v>0</v>
      </c>
      <c r="C27" s="70">
        <f>+'CF Y3-Year'!$B27/$B$11</f>
        <v>0</v>
      </c>
      <c r="E27" s="71">
        <v>0.15</v>
      </c>
      <c r="G27" s="51">
        <f>+'CF Y2-Monthly'!$P27</f>
        <v>0</v>
      </c>
      <c r="H27" s="63">
        <f t="shared" si="2"/>
        <v>0</v>
      </c>
    </row>
    <row r="28" spans="1:8">
      <c r="A28" s="140" t="str">
        <f>+'CF Y2-Monthly'!$C28</f>
        <v>MISCELLANEOUS</v>
      </c>
      <c r="B28" s="184">
        <f t="shared" si="1"/>
        <v>0</v>
      </c>
      <c r="C28" s="42">
        <f>+'CF Y3-Year'!$B28/$B$11</f>
        <v>0</v>
      </c>
      <c r="E28" s="71">
        <v>0.15</v>
      </c>
      <c r="G28" s="51">
        <f>+'CF Y2-Monthly'!$P28</f>
        <v>0</v>
      </c>
      <c r="H28" s="63">
        <f t="shared" si="2"/>
        <v>0</v>
      </c>
    </row>
    <row r="29" spans="1:8">
      <c r="A29" s="144" t="str">
        <f>+'CF Y2-Monthly'!$C29</f>
        <v>OFFICE SUPPLIES</v>
      </c>
      <c r="B29" s="183">
        <f t="shared" si="1"/>
        <v>0</v>
      </c>
      <c r="C29" s="70">
        <f>+'CF Y3-Year'!$B29/$B$11</f>
        <v>0</v>
      </c>
      <c r="E29" s="71">
        <v>0.15</v>
      </c>
      <c r="G29" s="51">
        <f>+'CF Y2-Monthly'!$P29</f>
        <v>0</v>
      </c>
      <c r="H29" s="63">
        <f t="shared" si="2"/>
        <v>0</v>
      </c>
    </row>
    <row r="30" spans="1:8">
      <c r="A30" s="140" t="str">
        <f>+'CF Y2-Monthly'!$C30</f>
        <v>POSTAGE AND DELIVERY</v>
      </c>
      <c r="B30" s="184">
        <f t="shared" si="1"/>
        <v>0</v>
      </c>
      <c r="C30" s="42">
        <f>+'CF Y3-Year'!$B30/$B$11</f>
        <v>0</v>
      </c>
      <c r="E30" s="71">
        <v>0.15</v>
      </c>
      <c r="G30" s="51">
        <f>+'CF Y2-Monthly'!$P30</f>
        <v>0</v>
      </c>
      <c r="H30" s="63">
        <f t="shared" si="2"/>
        <v>0</v>
      </c>
    </row>
    <row r="31" spans="1:8">
      <c r="A31" s="144" t="str">
        <f>+'CF Y2-Monthly'!$C31</f>
        <v>PROFESSIONAL FEES</v>
      </c>
      <c r="B31" s="183">
        <f t="shared" si="1"/>
        <v>2875</v>
      </c>
      <c r="C31" s="70">
        <f>+'CF Y3-Year'!$B31/$B$11</f>
        <v>6.0346388268662119E-3</v>
      </c>
      <c r="E31" s="71">
        <v>0.15</v>
      </c>
      <c r="G31" s="51">
        <f>+'CF Y2-Monthly'!$P31</f>
        <v>2500</v>
      </c>
      <c r="H31" s="63">
        <f t="shared" si="2"/>
        <v>6.0346388268662119E-3</v>
      </c>
    </row>
    <row r="32" spans="1:8">
      <c r="A32" s="140" t="str">
        <f>+'CF Y2-Monthly'!$C32</f>
        <v>REFERENCE MATERIALS</v>
      </c>
      <c r="B32" s="184">
        <f t="shared" si="1"/>
        <v>0</v>
      </c>
      <c r="C32" s="42">
        <f>+'CF Y3-Year'!$B32/$B$11</f>
        <v>0</v>
      </c>
      <c r="E32" s="71">
        <v>0.15</v>
      </c>
      <c r="G32" s="51">
        <f>+'CF Y2-Monthly'!$P32</f>
        <v>0</v>
      </c>
      <c r="H32" s="63">
        <f t="shared" si="2"/>
        <v>0</v>
      </c>
    </row>
    <row r="33" spans="1:17">
      <c r="A33" s="144" t="str">
        <f>+'CF Y2-Monthly'!$C33</f>
        <v>RENT</v>
      </c>
      <c r="B33" s="183">
        <f t="shared" si="1"/>
        <v>55199.999999999993</v>
      </c>
      <c r="C33" s="70">
        <f>+'CF Y3-Year'!$B33/$B$11</f>
        <v>0.11586506547583125</v>
      </c>
      <c r="E33" s="71">
        <v>0.15</v>
      </c>
      <c r="G33" s="51">
        <f>+'CF Y2-Monthly'!$P33</f>
        <v>48000</v>
      </c>
      <c r="H33" s="63">
        <f t="shared" si="2"/>
        <v>0.11586506547583127</v>
      </c>
    </row>
    <row r="34" spans="1:17">
      <c r="A34" s="140" t="str">
        <f>+'CF Y2-Monthly'!$C34</f>
        <v>REPAIRS &amp; MAINTENANCE</v>
      </c>
      <c r="B34" s="184">
        <f t="shared" si="1"/>
        <v>0</v>
      </c>
      <c r="C34" s="42">
        <f>+'CF Y3-Year'!$B34/$B$11</f>
        <v>0</v>
      </c>
      <c r="E34" s="71">
        <v>0.15</v>
      </c>
      <c r="G34" s="51">
        <f>+'CF Y2-Monthly'!$P34</f>
        <v>0</v>
      </c>
      <c r="H34" s="63">
        <f t="shared" si="2"/>
        <v>0</v>
      </c>
    </row>
    <row r="35" spans="1:17">
      <c r="A35" s="144" t="str">
        <f>+'CF Y2-Monthly'!$C35</f>
        <v>SALARIES, WAGES, AND TAXES</v>
      </c>
      <c r="B35" s="183">
        <f t="shared" si="1"/>
        <v>221047.14290394995</v>
      </c>
      <c r="C35" s="70">
        <f>+'CF Y3-Year'!$B35/$B$11</f>
        <v>0.46397901604731145</v>
      </c>
      <c r="E35" s="71">
        <v>0.15</v>
      </c>
      <c r="G35" s="51">
        <f>+'CF Y2-Monthly'!$P35</f>
        <v>192214.90687299997</v>
      </c>
      <c r="H35" s="63">
        <f t="shared" si="2"/>
        <v>0.46397901604731151</v>
      </c>
    </row>
    <row r="36" spans="1:17">
      <c r="A36" s="140" t="str">
        <f>+'CF Y2-Monthly'!$C36</f>
        <v>SUPPLIES</v>
      </c>
      <c r="B36" s="184">
        <f t="shared" si="1"/>
        <v>0</v>
      </c>
      <c r="C36" s="42">
        <f>+'CF Y3-Year'!$B36/$B$11</f>
        <v>0</v>
      </c>
      <c r="E36" s="71">
        <v>0.15</v>
      </c>
      <c r="G36" s="51">
        <f>+'CF Y2-Monthly'!$P36</f>
        <v>0</v>
      </c>
      <c r="H36" s="63">
        <f t="shared" si="2"/>
        <v>0</v>
      </c>
    </row>
    <row r="37" spans="1:17">
      <c r="A37" s="144" t="str">
        <f>+'CF Y2-Monthly'!$C37</f>
        <v>TRAVEL</v>
      </c>
      <c r="B37" s="183">
        <f t="shared" si="1"/>
        <v>0</v>
      </c>
      <c r="C37" s="70">
        <f>+'CF Y3-Year'!$B37/$B$11</f>
        <v>0</v>
      </c>
      <c r="E37" s="71">
        <v>0.15</v>
      </c>
      <c r="G37" s="51">
        <f>+'CF Y2-Monthly'!$P37</f>
        <v>0</v>
      </c>
      <c r="H37" s="63">
        <f t="shared" si="2"/>
        <v>0</v>
      </c>
    </row>
    <row r="38" spans="1:17" ht="15.75" thickBot="1">
      <c r="A38" s="140"/>
      <c r="B38" s="185">
        <f t="shared" si="1"/>
        <v>0</v>
      </c>
      <c r="C38" s="87">
        <f>+'CF Y3-Year'!$B38/$B$11</f>
        <v>0</v>
      </c>
      <c r="E38" s="71">
        <v>0.15</v>
      </c>
      <c r="G38" s="51">
        <f>+'CF Y2-Monthly'!$P38</f>
        <v>0</v>
      </c>
      <c r="H38" s="64">
        <f t="shared" si="2"/>
        <v>0</v>
      </c>
    </row>
    <row r="39" spans="1:17" ht="16.5" thickTop="1" thickBot="1">
      <c r="A39" s="186" t="s">
        <v>1</v>
      </c>
      <c r="B39" s="187">
        <f>SUM(B13:B38)</f>
        <v>462724.75702352758</v>
      </c>
      <c r="C39" s="86">
        <f>SUM(C13:C38)</f>
        <v>0.97126149039527432</v>
      </c>
      <c r="E39" s="74" t="s">
        <v>31</v>
      </c>
      <c r="G39" s="53">
        <f>SUM(G13:G38)</f>
        <v>402369.35393350222</v>
      </c>
      <c r="H39" s="66">
        <f>SUM(H13:H38)</f>
        <v>0.97126149039527432</v>
      </c>
    </row>
    <row r="40" spans="1:17" ht="16.5" thickTop="1" thickBot="1">
      <c r="A40" s="1"/>
      <c r="B40" s="3"/>
      <c r="C40" s="40"/>
      <c r="E40" s="67"/>
      <c r="G40" s="58"/>
    </row>
    <row r="41" spans="1:17" s="2" customFormat="1" ht="16.5" thickTop="1" thickBot="1">
      <c r="A41" s="5" t="s">
        <v>11</v>
      </c>
      <c r="B41" s="13">
        <f>B11-B39</f>
        <v>13691.492976472422</v>
      </c>
      <c r="C41" s="45">
        <f>+B41/B11</f>
        <v>2.8738509604725744E-2</v>
      </c>
      <c r="D41"/>
      <c r="E41" s="75" t="s">
        <v>31</v>
      </c>
      <c r="F41"/>
      <c r="G41" s="59">
        <f>G11-G39</f>
        <v>11905.646066497779</v>
      </c>
      <c r="H41" s="65">
        <f>+G41/G11</f>
        <v>2.8738509604725796E-2</v>
      </c>
      <c r="I41"/>
      <c r="J41"/>
      <c r="K41"/>
      <c r="L41"/>
      <c r="M41"/>
      <c r="N41"/>
      <c r="O41"/>
      <c r="P41"/>
      <c r="Q41"/>
    </row>
    <row r="42" spans="1:17" s="2" customFormat="1" ht="15.75" thickTop="1">
      <c r="A42" s="1"/>
      <c r="B42" s="3"/>
      <c r="C42" s="24"/>
      <c r="D42"/>
      <c r="E42" s="39"/>
      <c r="F42"/>
      <c r="G42" s="50"/>
      <c r="H42" s="3"/>
      <c r="I42" s="3"/>
      <c r="J42" s="3"/>
      <c r="K42" s="3"/>
      <c r="L42" s="3"/>
      <c r="M42" s="3"/>
      <c r="N42" s="3"/>
      <c r="O42" s="3"/>
      <c r="P42" s="3"/>
    </row>
    <row r="43" spans="1:17">
      <c r="A43" s="190" t="s">
        <v>4</v>
      </c>
      <c r="B43" s="181">
        <f>+B5+B41</f>
        <v>-60820.235834185267</v>
      </c>
      <c r="E43" s="54"/>
      <c r="G43" s="54"/>
    </row>
    <row r="44" spans="1:17">
      <c r="A44" s="174"/>
      <c r="B44" s="6"/>
      <c r="E44" s="72"/>
      <c r="G44" s="55"/>
    </row>
    <row r="45" spans="1:17">
      <c r="A45" s="173" t="str">
        <f>+'CF Y2-Monthly'!$C45</f>
        <v>DEBT SERVICE</v>
      </c>
      <c r="B45" s="182">
        <f>+E45</f>
        <v>-30000.00120000001</v>
      </c>
      <c r="E45" s="127">
        <f>+G45</f>
        <v>-30000.00120000001</v>
      </c>
      <c r="G45" s="60">
        <f>+'CF Y2-Monthly'!$P45</f>
        <v>-30000.00120000001</v>
      </c>
    </row>
    <row r="46" spans="1:17">
      <c r="A46" s="191"/>
      <c r="B46" s="8"/>
      <c r="E46" s="71"/>
      <c r="G46" s="57"/>
    </row>
    <row r="47" spans="1:17">
      <c r="A47" s="173" t="str">
        <f>+'CF Y2-Monthly'!$C47</f>
        <v>WORKING CAPITAL (WC)</v>
      </c>
      <c r="B47" s="182">
        <f>+E47</f>
        <v>20000</v>
      </c>
      <c r="E47" s="73">
        <v>20000</v>
      </c>
      <c r="G47" s="60">
        <f>+'CF Y2-Monthly'!$P47</f>
        <v>19902.777921833065</v>
      </c>
    </row>
    <row r="48" spans="1:17">
      <c r="A48" s="191"/>
      <c r="B48" s="88"/>
      <c r="E48" s="71"/>
      <c r="G48" s="57"/>
    </row>
    <row r="49" spans="1:7">
      <c r="A49" s="173" t="str">
        <f>+'CF Y2-Monthly'!$C49</f>
        <v>CAPITAL EXPENDITURES</v>
      </c>
      <c r="B49" s="182">
        <f>+E49</f>
        <v>0</v>
      </c>
      <c r="E49" s="73">
        <v>0</v>
      </c>
      <c r="G49" s="60">
        <f>+'CF Y2-Monthly'!$P49</f>
        <v>0</v>
      </c>
    </row>
    <row r="50" spans="1:7">
      <c r="A50" s="191"/>
      <c r="B50" s="88"/>
      <c r="E50" s="71"/>
      <c r="G50" s="57"/>
    </row>
    <row r="51" spans="1:7">
      <c r="A51" s="173" t="str">
        <f>+'CF Y2-Monthly'!$C51</f>
        <v>CAPITAL CONTRIBUTIONS</v>
      </c>
      <c r="B51" s="182">
        <f>+E51</f>
        <v>0</v>
      </c>
      <c r="E51" s="73">
        <v>0</v>
      </c>
      <c r="G51" s="60">
        <f>+'CF Y2-Monthly'!$P51</f>
        <v>0</v>
      </c>
    </row>
    <row r="52" spans="1:7">
      <c r="A52" s="191"/>
      <c r="B52" s="88"/>
      <c r="E52" s="71"/>
      <c r="G52" s="56"/>
    </row>
    <row r="53" spans="1:7">
      <c r="A53" s="173" t="str">
        <f>+'CF Y2-Monthly'!$C53</f>
        <v>DISTRIBUTIONS</v>
      </c>
      <c r="B53" s="182">
        <f>+E53</f>
        <v>0</v>
      </c>
      <c r="E53" s="73">
        <v>0</v>
      </c>
      <c r="G53" s="60">
        <f>+'CF Y2-Monthly'!$P53</f>
        <v>0</v>
      </c>
    </row>
    <row r="54" spans="1:7">
      <c r="A54" s="191"/>
      <c r="B54" s="89"/>
      <c r="E54" s="71"/>
      <c r="G54" s="57"/>
    </row>
    <row r="55" spans="1:7">
      <c r="A55" s="192" t="s">
        <v>2</v>
      </c>
      <c r="B55" s="189">
        <f>B43+SUM(B45:B53)</f>
        <v>-70820.23703418528</v>
      </c>
      <c r="E55" s="61"/>
      <c r="G55" s="61"/>
    </row>
    <row r="57" spans="1:7">
      <c r="B57" s="14"/>
      <c r="C57" s="92"/>
      <c r="E57" s="382" t="s">
        <v>200</v>
      </c>
    </row>
    <row r="58" spans="1:7">
      <c r="A58" t="s">
        <v>349</v>
      </c>
      <c r="B58" s="441">
        <f>+B11</f>
        <v>476416.25</v>
      </c>
      <c r="C58" s="442" t="s">
        <v>350</v>
      </c>
      <c r="E58" s="366">
        <f>+E59+(E59*B60)</f>
        <v>53639.130434782608</v>
      </c>
    </row>
    <row r="59" spans="1:7">
      <c r="B59" s="441">
        <f>+G11</f>
        <v>414275</v>
      </c>
      <c r="C59" s="442" t="s">
        <v>76</v>
      </c>
      <c r="E59" s="441">
        <f>+'CF Y2-Monthly'!P83</f>
        <v>47450</v>
      </c>
    </row>
    <row r="60" spans="1:7">
      <c r="A60" s="336" t="s">
        <v>351</v>
      </c>
      <c r="B60" s="24">
        <f>+(B58-B59)/B58</f>
        <v>0.13043478260869565</v>
      </c>
      <c r="C60" s="92"/>
    </row>
    <row r="61" spans="1:7">
      <c r="B61" s="14"/>
      <c r="C61" s="92"/>
    </row>
  </sheetData>
  <mergeCells count="2">
    <mergeCell ref="G3:H3"/>
    <mergeCell ref="A3:C3"/>
  </mergeCells>
  <pageMargins left="0.2" right="0.2" top="0.25" bottom="0.25" header="0.3" footer="0.3"/>
  <pageSetup scale="7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14</vt:i4>
      </vt:variant>
    </vt:vector>
  </HeadingPairs>
  <TitlesOfParts>
    <vt:vector size="38" baseType="lpstr">
      <vt:lpstr>Disclaimer</vt:lpstr>
      <vt:lpstr>Instructions</vt:lpstr>
      <vt:lpstr>Plan</vt:lpstr>
      <vt:lpstr>Value</vt:lpstr>
      <vt:lpstr>Forecast IS</vt:lpstr>
      <vt:lpstr>CF SUM</vt:lpstr>
      <vt:lpstr>CF Y1-Monthly</vt:lpstr>
      <vt:lpstr>CF Y2-Monthly</vt:lpstr>
      <vt:lpstr>CF Y3-Year</vt:lpstr>
      <vt:lpstr>CF Y4-Year</vt:lpstr>
      <vt:lpstr>CF Y5-Year</vt:lpstr>
      <vt:lpstr>Personal</vt:lpstr>
      <vt:lpstr>Industry</vt:lpstr>
      <vt:lpstr>Source-Use</vt:lpstr>
      <vt:lpstr>Debt YR 1</vt:lpstr>
      <vt:lpstr>Debt YR 2</vt:lpstr>
      <vt:lpstr>WC</vt:lpstr>
      <vt:lpstr>AR</vt:lpstr>
      <vt:lpstr>Inventory</vt:lpstr>
      <vt:lpstr>COGS</vt:lpstr>
      <vt:lpstr>Payroll YR 1</vt:lpstr>
      <vt:lpstr>Payroll YR 2</vt:lpstr>
      <vt:lpstr>Hist-IS</vt:lpstr>
      <vt:lpstr>Hist-BS</vt:lpstr>
      <vt:lpstr>CashCY1</vt:lpstr>
      <vt:lpstr>CashCY2</vt:lpstr>
      <vt:lpstr>Personal</vt:lpstr>
      <vt:lpstr>'CF SUM'!Print_Area</vt:lpstr>
      <vt:lpstr>'CF Y1-Monthly'!Print_Area</vt:lpstr>
      <vt:lpstr>'CF Y2-Monthly'!Print_Area</vt:lpstr>
      <vt:lpstr>Industry!Print_Area</vt:lpstr>
      <vt:lpstr>Instructions!Print_Area</vt:lpstr>
      <vt:lpstr>Personal!Print_Area</vt:lpstr>
      <vt:lpstr>Plan!Print_Area</vt:lpstr>
      <vt:lpstr>'CF Y1-Monthly'!Print_Titles</vt:lpstr>
      <vt:lpstr>'CF Y3-Year'!Print_Titles</vt:lpstr>
      <vt:lpstr>Industry!Print_Titles</vt:lpstr>
      <vt:lpstr>Instructions!Print_Titles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dc:creator>
  <cp:lastModifiedBy>Deborah  Richard</cp:lastModifiedBy>
  <cp:lastPrinted>2024-10-20T14:53:41Z</cp:lastPrinted>
  <dcterms:created xsi:type="dcterms:W3CDTF">2008-06-04T21:06:24Z</dcterms:created>
  <dcterms:modified xsi:type="dcterms:W3CDTF">2024-10-21T14:32:07Z</dcterms:modified>
</cp:coreProperties>
</file>